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cd59-my.sharepoint.com/personal/laurent_jakubowski_lenord_fr/Documents/Bureau/IA/Sujets/Calculettes/FSL/"/>
    </mc:Choice>
  </mc:AlternateContent>
  <xr:revisionPtr revIDLastSave="2" documentId="10_ncr:8000_{1496D9E8-6626-4681-8DA2-B5467595464F}" xr6:coauthVersionLast="47" xr6:coauthVersionMax="47" xr10:uidLastSave="{B317D296-D049-4475-931D-6A3F2E3CB239}"/>
  <workbookProtection workbookAlgorithmName="SHA-512" workbookHashValue="YL1Yg3zBUZ4DoI3P/DkJgZfC1wHzCGhGp5EUra7O21LG11BeePymqfQD8UPoWvXV26Atesim/53Lw6J+SrSNrQ==" workbookSaltValue="DTn1o2wyYk6kIdlGPARW3Q==" workbookSpinCount="100000" lockStructure="1"/>
  <bookViews>
    <workbookView xWindow="-28920" yWindow="-120" windowWidth="29040" windowHeight="15720" tabRatio="500" xr2:uid="{00000000-000D-0000-FFFF-FFFF00000000}"/>
  </bookViews>
  <sheets>
    <sheet name="CALCULETTE FSL" sheetId="1" r:id="rId1"/>
    <sheet name="Barème RSA" sheetId="2" state="hidden" r:id="rId2"/>
    <sheet name="Barème Charges" sheetId="3" state="hidden" r:id="rId3"/>
  </sheets>
  <externalReferences>
    <externalReference r:id="rId4"/>
    <externalReference r:id="rId5"/>
  </externalReferences>
  <definedNames>
    <definedName name="association_agréée">OFFSET([1]Listes!$D$1,,,COUNTA([1]Listes!$D$1:$D$65536))</definedName>
    <definedName name="AvesnoisA">OFFSET('[1]liste des opérateurs'!$A$2,,,COUNTA('[1]liste des opérateurs'!$A$1:$A$65536)-1)</definedName>
    <definedName name="CambresisA">OFFSET('[1]liste des opérateurs'!$B$2,,,COUNTA('[1]liste des opérateurs'!$B$1:$B$65536)-1)</definedName>
    <definedName name="CompositionF">OFFSET([1]Listes!$B$1,,,COUNTA([1]Listes!$B$1:$B$65536))</definedName>
    <definedName name="DouaisisA">OFFSET('[1]liste des opérateurs'!$C$2,,,COUNTA('[1]liste des opérateurs'!$C$1:$C$65536)-1)</definedName>
    <definedName name="FlandresIntA">OFFSET('[1]liste des opérateurs'!$G$2,,,COUNTA('[1]liste des opérateurs'!$G$1:$G$65536)-1)</definedName>
    <definedName name="FlandresMarA">OFFSET('[1]liste des opérateurs'!$H$2,,,COUNTA('[1]liste des opérateurs'!$H$1:$H$65536)-1)</definedName>
    <definedName name="LilleMetA">OFFSET('[1]liste des opérateurs'!$D$2,,,COUNTA('[1]liste des opérateurs'!$D$1:$D$65536)-1)</definedName>
    <definedName name="Mesure">OFFSET([1]Listes!$A$1,,,COUNTA([1]Listes!$A$1:$A$65536))</definedName>
    <definedName name="MotifAL">[2]Listes!$H$1:$H$14</definedName>
    <definedName name="MotifFin">OFFSET([1]Listes!$C$1,,,COUNTA([1]Listes!$C$1:$C$65536))</definedName>
    <definedName name="MotifFinMesure">OFFSET([1]Listes!$F$1,,,COUNTA([1]Listes!$F$1:$F$65536))</definedName>
    <definedName name="MotifNA">OFFSET([1]Listes!$N$1,,,COUNTA([1]Listes!$N$1:$N$65536))</definedName>
    <definedName name="MotifRefus">OFFSET([1]Listes!$F$1,,,COUNTA([1]Listes!$F$1:$F$65536))</definedName>
    <definedName name="Motivation">OFFSET([1]Listes!$J$1,,,COUNTA([1]Listes!$J$1:$J$65536))</definedName>
    <definedName name="Ressources">OFFSET([1]Listes!$M$1,,,COUNTA([1]Listes!$M$1:$M$65536))</definedName>
    <definedName name="RoubTourcA">OFFSET('[1]liste des opérateurs'!$E$2,,,COUNTA('[1]liste des opérateurs'!$E$1:$E$65536)-1)</definedName>
    <definedName name="StructureOrigine">OFFSET([1]Listes!$H$1,,,COUNTA([1]Listes!$H$1:$H$65536))</definedName>
    <definedName name="Structures">[2]Listes!$J$1:$J$100</definedName>
    <definedName name="tousopérateurs">'[2]liste des opérateurs'!$I$2:$I$69</definedName>
    <definedName name="TypeDemande">OFFSET([1]Listes!$E$1,,,COUNTA([1]Listes!$E$1:$E$65536))</definedName>
    <definedName name="TypeMesure">OFFSET([1]mesures!$A$2,,,COUNTA([1]mesures!$A$1:$A$65536)-1)</definedName>
    <definedName name="TypeMesureColl">OFFSET([1]mesures!$E$2,,,COUNTA([1]mesures!$E$1:$E$65536)-1)</definedName>
    <definedName name="TypeMesureRef">OFFSET([1]mesures!$I$2,,,COUNTA([1]mesures!$I$1:$I$65536)-1)</definedName>
    <definedName name="_xlnm.Print_Area" localSheetId="0">'CALCULETTE FSL'!$A$1:$J$39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1" l="1"/>
  <c r="D18" i="1"/>
  <c r="C28" i="2" l="1"/>
  <c r="G28" i="2" s="1"/>
  <c r="C17" i="2"/>
  <c r="C18" i="2" s="1"/>
  <c r="C7" i="2"/>
  <c r="D7" i="2" s="1"/>
  <c r="G6" i="2"/>
  <c r="F6" i="2"/>
  <c r="E6" i="2"/>
  <c r="D6" i="2"/>
  <c r="C19" i="2" l="1"/>
  <c r="G18" i="2"/>
  <c r="F18" i="2"/>
  <c r="D18" i="2"/>
  <c r="C8" i="2"/>
  <c r="G7" i="2"/>
  <c r="F7" i="2"/>
  <c r="E7" i="2"/>
  <c r="E18" i="2"/>
  <c r="D28" i="2"/>
  <c r="D17" i="2"/>
  <c r="E28" i="2"/>
  <c r="E17" i="2"/>
  <c r="F28" i="2"/>
  <c r="F17" i="2"/>
  <c r="G17" i="2"/>
  <c r="E8" i="2" l="1"/>
  <c r="D8" i="2"/>
  <c r="C9" i="2"/>
  <c r="G8" i="2"/>
  <c r="F8" i="2"/>
  <c r="F19" i="2"/>
  <c r="E19" i="2"/>
  <c r="D19" i="2"/>
  <c r="C20" i="2"/>
  <c r="G19" i="2"/>
  <c r="D89" i="1"/>
  <c r="D88" i="1"/>
  <c r="D87" i="1"/>
  <c r="D86" i="1"/>
  <c r="D85" i="1"/>
  <c r="D78" i="1"/>
  <c r="D66" i="1"/>
  <c r="D79" i="1" s="1"/>
  <c r="D64" i="1"/>
  <c r="D63" i="1"/>
  <c r="D62" i="1"/>
  <c r="D77" i="1" s="1"/>
  <c r="D57" i="1"/>
  <c r="D54" i="1"/>
  <c r="D53" i="1"/>
  <c r="D52" i="1"/>
  <c r="D51" i="1"/>
  <c r="H50" i="1"/>
  <c r="D50" i="1"/>
  <c r="D49" i="1"/>
  <c r="D48" i="1"/>
  <c r="H46" i="1"/>
  <c r="D35" i="1"/>
  <c r="D26" i="1"/>
  <c r="D90" i="1" l="1"/>
  <c r="D81" i="1"/>
  <c r="D56" i="1"/>
  <c r="K74" i="1"/>
  <c r="K75" i="1" s="1"/>
  <c r="C10" i="2"/>
  <c r="G9" i="2"/>
  <c r="F9" i="2"/>
  <c r="E9" i="2"/>
  <c r="D9" i="2"/>
  <c r="C21" i="2"/>
  <c r="G20" i="2"/>
  <c r="F20" i="2"/>
  <c r="E20" i="2"/>
  <c r="D20" i="2"/>
  <c r="D72" i="1"/>
  <c r="K76" i="1"/>
  <c r="F57" i="1"/>
  <c r="D92" i="1" s="1"/>
  <c r="D83" i="1"/>
  <c r="H13" i="1"/>
  <c r="D58" i="1"/>
  <c r="D68" i="1" l="1"/>
  <c r="D70" i="1" s="1"/>
  <c r="D75" i="1"/>
  <c r="D94" i="1" s="1"/>
  <c r="H15" i="1" s="1"/>
  <c r="D71" i="1"/>
  <c r="H11" i="1" s="1"/>
  <c r="G25" i="1" s="1"/>
  <c r="G26" i="1" s="1"/>
  <c r="K78" i="1"/>
  <c r="K80" i="1" s="1"/>
  <c r="L13" i="1" s="1"/>
  <c r="D21" i="2"/>
  <c r="C22" i="2"/>
  <c r="G21" i="2"/>
  <c r="F21" i="2"/>
  <c r="E21" i="2"/>
  <c r="C11" i="2"/>
  <c r="G10" i="2"/>
  <c r="F10" i="2"/>
  <c r="D10" i="2"/>
  <c r="E10" i="2"/>
  <c r="L11" i="1"/>
  <c r="K92" i="1" s="1"/>
  <c r="H9" i="1"/>
  <c r="H36" i="1" s="1"/>
  <c r="H7" i="1"/>
  <c r="G80" i="1" l="1"/>
  <c r="F11" i="2"/>
  <c r="E11" i="2"/>
  <c r="D11" i="2"/>
  <c r="C12" i="2"/>
  <c r="G11" i="2"/>
  <c r="G22" i="2"/>
  <c r="F22" i="2"/>
  <c r="E22" i="2"/>
  <c r="D22" i="2"/>
  <c r="C23" i="2"/>
  <c r="K84" i="1"/>
  <c r="L17" i="1" s="1"/>
  <c r="K82" i="1"/>
  <c r="L15" i="1" s="1"/>
  <c r="L20" i="1" s="1"/>
  <c r="G103" i="1" s="1"/>
  <c r="H20" i="1"/>
  <c r="G99" i="1" s="1"/>
  <c r="G32" i="1"/>
  <c r="G33" i="1" s="1"/>
  <c r="K90" i="1"/>
  <c r="K91" i="1"/>
  <c r="K89" i="1"/>
  <c r="G28" i="1"/>
  <c r="G29" i="1" s="1"/>
  <c r="H17" i="1"/>
  <c r="C13" i="2" l="1"/>
  <c r="G12" i="2"/>
  <c r="F12" i="2"/>
  <c r="E12" i="2"/>
  <c r="D12" i="2"/>
  <c r="C24" i="2"/>
  <c r="G23" i="2"/>
  <c r="F23" i="2"/>
  <c r="E23" i="2"/>
  <c r="D23" i="2"/>
  <c r="G102" i="1"/>
  <c r="G101" i="1"/>
  <c r="G100" i="1"/>
  <c r="E24" i="2" l="1"/>
  <c r="D24" i="2"/>
  <c r="C25" i="2"/>
  <c r="G24" i="2"/>
  <c r="F24" i="2"/>
  <c r="D13" i="2"/>
  <c r="C14" i="2"/>
  <c r="G13" i="2"/>
  <c r="E13" i="2"/>
  <c r="F13" i="2"/>
  <c r="G14" i="2" l="1"/>
  <c r="F14" i="2"/>
  <c r="E14" i="2"/>
  <c r="D14" i="2"/>
  <c r="C15" i="2"/>
  <c r="C26" i="2"/>
  <c r="G25" i="2"/>
  <c r="F25" i="2"/>
  <c r="E25" i="2"/>
  <c r="D25" i="2"/>
  <c r="C27" i="2" l="1"/>
  <c r="G26" i="2"/>
  <c r="F26" i="2"/>
  <c r="E26" i="2"/>
  <c r="D26" i="2"/>
  <c r="C16" i="2"/>
  <c r="G15" i="2"/>
  <c r="F15" i="2"/>
  <c r="E15" i="2"/>
  <c r="D15" i="2"/>
  <c r="F27" i="2" l="1"/>
  <c r="E27" i="2"/>
  <c r="D27" i="2"/>
  <c r="G27" i="2"/>
  <c r="E16" i="2"/>
  <c r="D16" i="2"/>
  <c r="G16" i="2"/>
  <c r="F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9" authorId="0" shapeId="0" xr:uid="{00000000-0006-0000-0000-000001000000}">
      <text>
        <r>
          <rPr>
            <sz val="10"/>
            <rFont val="Arial"/>
            <family val="2"/>
          </rPr>
          <t xml:space="preserve">indiquer le nombre total de personnes en colocation avec le demandeur et son foyer
</t>
        </r>
      </text>
    </comment>
    <comment ref="C75" authorId="0" shapeId="0" xr:uid="{00000000-0006-0000-0000-000002000000}">
      <text>
        <r>
          <rPr>
            <sz val="10"/>
            <rFont val="Arial"/>
            <family val="2"/>
          </rPr>
          <t xml:space="preserve">master:
</t>
        </r>
        <r>
          <rPr>
            <sz val="8"/>
            <color rgb="FF000000"/>
            <rFont val="Tahoma"/>
            <family val="2"/>
          </rPr>
          <t>SAUF APL AL</t>
        </r>
      </text>
    </comment>
    <comment ref="C77" authorId="0" shapeId="0" xr:uid="{00000000-0006-0000-0000-000003000000}">
      <text>
        <r>
          <rPr>
            <sz val="10"/>
            <rFont val="Arial"/>
            <family val="2"/>
          </rPr>
          <t xml:space="preserve">master:
</t>
        </r>
        <r>
          <rPr>
            <sz val="8"/>
            <color rgb="FF000000"/>
            <rFont val="Tahoma"/>
            <family val="2"/>
          </rPr>
          <t>LE LOYER NET PEUT COMPRENDRE DES CHARGES NE FIGURANT PAS DANS LE FORFAIT DE CHARGES DU REGLEMENT INTERIEUR</t>
        </r>
      </text>
    </comment>
    <comment ref="C83" authorId="0" shapeId="0" xr:uid="{00000000-0006-0000-0000-000004000000}">
      <text>
        <r>
          <rPr>
            <sz val="10"/>
            <rFont val="Arial"/>
            <family val="2"/>
          </rPr>
          <t xml:space="preserve">master:
</t>
        </r>
        <r>
          <rPr>
            <sz val="8"/>
            <color rgb="FF000000"/>
            <rFont val="Tahoma"/>
            <family val="2"/>
          </rPr>
          <t>VOIR REGLEMENT INTERIEUR</t>
        </r>
      </text>
    </comment>
  </commentList>
</comments>
</file>

<file path=xl/sharedStrings.xml><?xml version="1.0" encoding="utf-8"?>
<sst xmlns="http://schemas.openxmlformats.org/spreadsheetml/2006/main" count="204" uniqueCount="138">
  <si>
    <t>Le ménage est-il potentiellement éligible au FSL ?</t>
  </si>
  <si>
    <t>Complétez les données suivantes (cases jaunes), ce qui vous permettra de connaître l'éligibilité du ménage aux aides du FSL</t>
  </si>
  <si>
    <t>INDICATEURS D'ELIGIBILITE</t>
  </si>
  <si>
    <t>Montant RSA socle de l'année en cours (1 personne) :</t>
  </si>
  <si>
    <t>AIDE A L'INSTALLATION EN COLOCATION / INDICATEURS D'ELIGIBILITE</t>
  </si>
  <si>
    <t xml:space="preserve">Calcul du Barème RSA  </t>
  </si>
  <si>
    <t>Sélectionnez la composition familiale du ménage</t>
  </si>
  <si>
    <t>I</t>
  </si>
  <si>
    <t xml:space="preserve">Montant forfait charges FSL </t>
  </si>
  <si>
    <t>Nombre de personnes en plus du foyer du demandeur</t>
  </si>
  <si>
    <t>Total ressources mensuelles de toutes les personnes du foyer
(moyenne des 3 derniers mois)</t>
  </si>
  <si>
    <t>RESSOURCE 1</t>
  </si>
  <si>
    <t xml:space="preserve">Taux effort logement FSL (loyers + charges)  </t>
  </si>
  <si>
    <t>RESSOURCE 2</t>
  </si>
  <si>
    <t>RESSOURCE 3</t>
  </si>
  <si>
    <t>Taux effort loyer (loyers - aide logement)</t>
  </si>
  <si>
    <t>Montant forfait charges FSL / colocation</t>
  </si>
  <si>
    <t>RESSOURCE 4</t>
  </si>
  <si>
    <t>RESSOURCE 5</t>
  </si>
  <si>
    <t xml:space="preserve">Montant du Reste à Vivre (/ jour / personne)  </t>
  </si>
  <si>
    <t>Taux d'effort logement aidé / colocation</t>
  </si>
  <si>
    <t>RESSOURCE 6</t>
  </si>
  <si>
    <t>RESSOURCE 7</t>
  </si>
  <si>
    <t xml:space="preserve">Eligibilité aides à l'accès et impayés de loyer </t>
  </si>
  <si>
    <t>Montant du Reste à Vivre / colocation (/ jour / personne)</t>
  </si>
  <si>
    <t xml:space="preserve">Total ressources mensuelles du ménage  </t>
  </si>
  <si>
    <t>(barème RSA ≤ 2 et tx effort logement ≤ 50% ou 60%)</t>
  </si>
  <si>
    <t>Les charges de logement :</t>
  </si>
  <si>
    <t>Eligibilité aides impayés énergie, eau et télécommunications</t>
  </si>
  <si>
    <t>Eligibilité</t>
  </si>
  <si>
    <t>( RSA ≤1,5 et RAV≤6,5€ et Tx effort ≤ 50% ou 60%)</t>
  </si>
  <si>
    <t xml:space="preserve"> (barème RSA ≤ 2 et tx effort logement ≤ 50% ou 60%)</t>
  </si>
  <si>
    <t>LOYER NET (HORS CHARGES)</t>
  </si>
  <si>
    <t>LOYER(s) ANNEXE(s)</t>
  </si>
  <si>
    <t>CHARGES INTERNALISEES (quittancées par le bailleur)</t>
  </si>
  <si>
    <t>APL/AL</t>
  </si>
  <si>
    <t xml:space="preserve">Montant part à charge loyer </t>
  </si>
  <si>
    <t>AUTRES CHARGES (montants mensuels dûment justifiées)</t>
  </si>
  <si>
    <t>impôts (TH; Foncier)</t>
  </si>
  <si>
    <t>pension alimentaire</t>
  </si>
  <si>
    <t>mutuelle Santé</t>
  </si>
  <si>
    <t>remboursement prêt CAF</t>
  </si>
  <si>
    <t>Plan apurement Banque de France</t>
  </si>
  <si>
    <t xml:space="preserve">Montant total autres charges  </t>
  </si>
  <si>
    <t>Part à charge loyer maximum FSL =</t>
  </si>
  <si>
    <t>(Montant du loyer - aides au logement)</t>
  </si>
  <si>
    <t>compo fam</t>
  </si>
  <si>
    <t>nb pers du ménage</t>
  </si>
  <si>
    <t>RESSOURCES BAREME RSA</t>
  </si>
  <si>
    <t>I+1</t>
  </si>
  <si>
    <t>I+10</t>
  </si>
  <si>
    <t>I+2</t>
  </si>
  <si>
    <t>I+4</t>
  </si>
  <si>
    <t>I+5</t>
  </si>
  <si>
    <t>I+6</t>
  </si>
  <si>
    <t>I+7</t>
  </si>
  <si>
    <t>I+8</t>
  </si>
  <si>
    <t>TOTAL RESSOURCES</t>
  </si>
  <si>
    <t>I+9</t>
  </si>
  <si>
    <t>COMPOSITION FAMILIALE</t>
  </si>
  <si>
    <t>M</t>
  </si>
  <si>
    <t>BAREME RSA</t>
  </si>
  <si>
    <t>M+1</t>
  </si>
  <si>
    <t>M+10</t>
  </si>
  <si>
    <t>M+2</t>
  </si>
  <si>
    <t>TAUX D'EFFORT REEL</t>
  </si>
  <si>
    <t>M+3</t>
  </si>
  <si>
    <t>LOYER NET</t>
  </si>
  <si>
    <t>M+4</t>
  </si>
  <si>
    <t>LOYER ANNEXE</t>
  </si>
  <si>
    <t>M+5</t>
  </si>
  <si>
    <t>CHARGES INTERNALISEES</t>
  </si>
  <si>
    <t>M+6</t>
  </si>
  <si>
    <t>M+7</t>
  </si>
  <si>
    <t>APL</t>
  </si>
  <si>
    <t>M+8</t>
  </si>
  <si>
    <t>M+9</t>
  </si>
  <si>
    <t>RESSOURCES</t>
  </si>
  <si>
    <t>TAUX EFFORT REEL</t>
  </si>
  <si>
    <t>TAUX EFFORT FSL</t>
  </si>
  <si>
    <t>seuil taux effort selon compo familiale</t>
  </si>
  <si>
    <t>DONNEES COLOCATION</t>
  </si>
  <si>
    <t>+</t>
  </si>
  <si>
    <t>RESTE A VIVRE</t>
  </si>
  <si>
    <t>Nombre d'enfant(s) foyer demandeur</t>
  </si>
  <si>
    <t>Nb d'enfant(s) foyer demandeur + pers. colocation</t>
  </si>
  <si>
    <t>Foyer demandeur, isolé ou couple</t>
  </si>
  <si>
    <t>Composition familiale colocation</t>
  </si>
  <si>
    <t>Forfait de charges colocation</t>
  </si>
  <si>
    <t>PART A CHARGE</t>
  </si>
  <si>
    <t>Taux d'effort logement aidé colocation</t>
  </si>
  <si>
    <t>FORFAIT DE CHARGE (barème FSL)</t>
  </si>
  <si>
    <t>AUTRES CHARGES (montant mensuel)</t>
  </si>
  <si>
    <t>Reste à vivre colocation</t>
  </si>
  <si>
    <t>COMPOSITION DE L'AIDE</t>
  </si>
  <si>
    <t>Energie, eau et télécommunications</t>
  </si>
  <si>
    <t>SUBVENTION TOTALE</t>
  </si>
  <si>
    <t>Impayés de loyer</t>
  </si>
  <si>
    <t>parc privé</t>
  </si>
  <si>
    <t>Total AUTRES CHARGES JUSTIFIEES</t>
  </si>
  <si>
    <t>parc public</t>
  </si>
  <si>
    <t>Aide à l'installation quel que soit le type de parc</t>
  </si>
  <si>
    <t>NOMBRE DE PERSONNES AU FOYER</t>
  </si>
  <si>
    <t>Aide à l'installation en colocation (quel que soit le type de parc)</t>
  </si>
  <si>
    <t>RESTE A VIVRE/JOUR/PERSONNE</t>
  </si>
  <si>
    <t>PAR JOUR ET PAR PERSONNE</t>
  </si>
  <si>
    <t>Impayé de loyer</t>
  </si>
  <si>
    <t>si parc privé</t>
  </si>
  <si>
    <t>si parc public</t>
  </si>
  <si>
    <t>Aide à l'installation (quel que soit le type de parc)</t>
  </si>
  <si>
    <t>BAREME FSL</t>
  </si>
  <si>
    <t>Niveau de ressources</t>
  </si>
  <si>
    <t>1.1 fois le Rsa</t>
  </si>
  <si>
    <t xml:space="preserve"> 1.3 fois le Rsa</t>
  </si>
  <si>
    <t xml:space="preserve">  1.5 fois le Rsa</t>
  </si>
  <si>
    <t xml:space="preserve">    2 fois le Rsa</t>
  </si>
  <si>
    <t>Composition Familiale</t>
  </si>
  <si>
    <t>I+3</t>
  </si>
  <si>
    <t>Par enfant supplémentaire à partir de m+3</t>
  </si>
  <si>
    <t>ATTENTION ORDRE DES COMPOSITIONS FAMILIALES</t>
  </si>
  <si>
    <t>Composition 
Familiale</t>
  </si>
  <si>
    <t xml:space="preserve">TOTAL
Charges locatives </t>
  </si>
  <si>
    <t>Charges Collectives</t>
  </si>
  <si>
    <t>Eau</t>
  </si>
  <si>
    <t>Electricité</t>
  </si>
  <si>
    <t>Gaz</t>
  </si>
  <si>
    <t>Chauffage</t>
  </si>
  <si>
    <t>Télécommuni-cations</t>
  </si>
  <si>
    <t>Assurance Habitation</t>
  </si>
  <si>
    <t>+ 29 € /pers en +</t>
  </si>
  <si>
    <t>+ 4€ /pers en +</t>
  </si>
  <si>
    <t>+ 10 €/pers en +</t>
  </si>
  <si>
    <t>+ 5 €/pers en +</t>
  </si>
  <si>
    <t>+ 2 €/pers en +</t>
  </si>
  <si>
    <t>BAREME DE CHARGES AU 1ER Juillet 2023</t>
  </si>
  <si>
    <t>Rsa au 1er avril 2024</t>
  </si>
  <si>
    <r>
      <t xml:space="preserve">"CALCULETTE"  FSL - </t>
    </r>
    <r>
      <rPr>
        <sz val="28"/>
        <rFont val="Cooper Black"/>
        <family val="1"/>
        <charset val="1"/>
      </rPr>
      <t>2026</t>
    </r>
  </si>
  <si>
    <t>Mise à Jour :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</si>
</sst>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
    <numFmt numFmtId="165" formatCode="0\ %"/>
    <numFmt numFmtId="166" formatCode="0.00\ %"/>
    <numFmt numFmtId="167" formatCode="_-* #,##0.00\ [$€-40C]_-;\-* #,##0.00\ [$€-40C]_-;_-* \-??\ [$€-40C]_-;_-@_-"/>
  </numFmts>
  <fonts count="36" x14ac:knownFonts="1">
    <font>
      <sz val="10"/>
      <name val="Arial"/>
      <charset val="1"/>
    </font>
    <font>
      <sz val="24"/>
      <name val="Cooper Black"/>
      <family val="1"/>
      <charset val="1"/>
    </font>
    <font>
      <sz val="28"/>
      <name val="Cooper Black"/>
      <family val="1"/>
      <charset val="1"/>
    </font>
    <font>
      <b/>
      <sz val="14"/>
      <name val="Arial"/>
      <family val="2"/>
      <charset val="1"/>
    </font>
    <font>
      <sz val="9"/>
      <name val="Arial"/>
      <family val="2"/>
      <charset val="1"/>
    </font>
    <font>
      <b/>
      <sz val="10"/>
      <name val="Arial"/>
      <family val="2"/>
    </font>
    <font>
      <b/>
      <sz val="10"/>
      <name val="Arial"/>
      <family val="2"/>
      <charset val="1"/>
    </font>
    <font>
      <b/>
      <sz val="12"/>
      <name val="Arial"/>
      <family val="2"/>
      <charset val="1"/>
    </font>
    <font>
      <sz val="10"/>
      <name val="Arial"/>
      <family val="2"/>
      <charset val="1"/>
    </font>
    <font>
      <b/>
      <sz val="10"/>
      <color rgb="FF3366FF"/>
      <name val="Arial"/>
      <family val="2"/>
      <charset val="1"/>
    </font>
    <font>
      <sz val="9"/>
      <name val="Arial"/>
      <family val="2"/>
    </font>
    <font>
      <b/>
      <sz val="10"/>
      <color rgb="FF3366FF"/>
      <name val="Arial"/>
      <family val="2"/>
    </font>
    <font>
      <b/>
      <sz val="11"/>
      <color rgb="FFFF0000"/>
      <name val="Arial"/>
      <family val="2"/>
      <charset val="1"/>
    </font>
    <font>
      <i/>
      <sz val="10"/>
      <name val="Arial"/>
      <family val="2"/>
    </font>
    <font>
      <i/>
      <sz val="9"/>
      <name val="Arial"/>
      <family val="2"/>
      <charset val="1"/>
    </font>
    <font>
      <b/>
      <sz val="12"/>
      <color rgb="FFFF0000"/>
      <name val="Arial"/>
      <family val="2"/>
      <charset val="1"/>
    </font>
    <font>
      <b/>
      <sz val="10"/>
      <color rgb="FF003366"/>
      <name val="Arial"/>
      <family val="2"/>
      <charset val="1"/>
    </font>
    <font>
      <sz val="11"/>
      <color rgb="FF333333"/>
      <name val="Segoe UI"/>
      <family val="2"/>
      <charset val="1"/>
    </font>
    <font>
      <b/>
      <sz val="10"/>
      <color rgb="FF0000FF"/>
      <name val="Arial"/>
      <family val="2"/>
    </font>
    <font>
      <b/>
      <sz val="10"/>
      <color rgb="FFFFFFFF"/>
      <name val="Arial"/>
      <family val="2"/>
    </font>
    <font>
      <b/>
      <sz val="10"/>
      <color rgb="FFFF0000"/>
      <name val="Arial"/>
      <family val="2"/>
      <charset val="1"/>
    </font>
    <font>
      <b/>
      <sz val="10"/>
      <color rgb="FF008080"/>
      <name val="Arial"/>
      <family val="2"/>
      <charset val="1"/>
    </font>
    <font>
      <b/>
      <sz val="10"/>
      <color rgb="FF800080"/>
      <name val="Arial"/>
      <family val="2"/>
    </font>
    <font>
      <sz val="10"/>
      <color rgb="FF008080"/>
      <name val="Arial"/>
      <family val="2"/>
      <charset val="1"/>
    </font>
    <font>
      <b/>
      <sz val="10"/>
      <color rgb="FF993366"/>
      <name val="Arial"/>
      <family val="2"/>
    </font>
    <font>
      <sz val="10"/>
      <color rgb="FFFFFFFF"/>
      <name val="Arial"/>
      <family val="2"/>
    </font>
    <font>
      <b/>
      <sz val="10"/>
      <color rgb="FFFFFFFF"/>
      <name val="Arial"/>
      <family val="2"/>
      <charset val="1"/>
    </font>
    <font>
      <sz val="10"/>
      <color rgb="FFFFFFFF"/>
      <name val="Arial"/>
      <family val="2"/>
      <charset val="1"/>
    </font>
    <font>
      <sz val="8"/>
      <color rgb="FF000000"/>
      <name val="Tahoma"/>
      <family val="2"/>
    </font>
    <font>
      <b/>
      <sz val="14"/>
      <color rgb="FF00CCFF"/>
      <name val="Arial"/>
      <family val="2"/>
      <charset val="1"/>
    </font>
    <font>
      <b/>
      <sz val="8"/>
      <name val="Arial"/>
      <family val="2"/>
      <charset val="1"/>
    </font>
    <font>
      <sz val="8"/>
      <name val="Arial"/>
      <family val="2"/>
      <charset val="1"/>
    </font>
    <font>
      <b/>
      <sz val="11"/>
      <name val="Arial"/>
      <family val="2"/>
      <charset val="1"/>
    </font>
    <font>
      <sz val="10"/>
      <name val="Times New Roman"/>
      <family val="1"/>
      <charset val="1"/>
    </font>
    <font>
      <sz val="11"/>
      <name val="Arial"/>
      <family val="2"/>
      <charset val="1"/>
    </font>
    <font>
      <sz val="10"/>
      <name val="Arial"/>
      <family val="2"/>
    </font>
  </fonts>
  <fills count="11">
    <fill>
      <patternFill patternType="none"/>
    </fill>
    <fill>
      <patternFill patternType="gray125"/>
    </fill>
    <fill>
      <patternFill patternType="solid">
        <fgColor rgb="FF99CCFF"/>
        <bgColor rgb="FFCCCCFF"/>
      </patternFill>
    </fill>
    <fill>
      <patternFill patternType="solid">
        <fgColor rgb="FFFFFFFF"/>
        <bgColor rgb="FFFFFFCC"/>
      </patternFill>
    </fill>
    <fill>
      <patternFill patternType="solid">
        <fgColor rgb="FFFFFF99"/>
        <bgColor rgb="FFFFFFCC"/>
      </patternFill>
    </fill>
    <fill>
      <patternFill patternType="solid">
        <fgColor rgb="FFFF9900"/>
        <bgColor rgb="FFFFCC00"/>
      </patternFill>
    </fill>
    <fill>
      <patternFill patternType="solid">
        <fgColor rgb="FFCCCCFF"/>
        <bgColor rgb="FFC0C0C0"/>
      </patternFill>
    </fill>
    <fill>
      <patternFill patternType="solid">
        <fgColor rgb="FFCCFFFF"/>
        <bgColor rgb="FFCCFFFF"/>
      </patternFill>
    </fill>
    <fill>
      <patternFill patternType="solid">
        <fgColor rgb="FF00FF00"/>
        <bgColor rgb="FF33CCCC"/>
      </patternFill>
    </fill>
    <fill>
      <patternFill patternType="solid">
        <fgColor rgb="FFC0C0C0"/>
        <bgColor rgb="FFCCCCFF"/>
      </patternFill>
    </fill>
    <fill>
      <patternFill patternType="solid">
        <fgColor rgb="FF0066CC"/>
        <bgColor rgb="FF008080"/>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rgb="FFFF0000"/>
      </left>
      <right/>
      <top style="medium">
        <color rgb="FFFF0000"/>
      </top>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top style="medium">
        <color auto="1"/>
      </top>
      <bottom style="medium">
        <color auto="1"/>
      </bottom>
      <diagonal/>
    </border>
    <border>
      <left/>
      <right/>
      <top/>
      <bottom style="thin">
        <color rgb="FF808080"/>
      </bottom>
      <diagonal/>
    </border>
    <border>
      <left style="thin">
        <color rgb="FF808080"/>
      </left>
      <right style="thin">
        <color rgb="FF808080"/>
      </right>
      <top style="thin">
        <color rgb="FF808080"/>
      </top>
      <bottom style="thin">
        <color rgb="FF808080"/>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165" fontId="35" fillId="0" borderId="0" applyBorder="0" applyProtection="0"/>
  </cellStyleXfs>
  <cellXfs count="148">
    <xf numFmtId="0" fontId="0" fillId="0" borderId="0" xfId="0"/>
    <xf numFmtId="0" fontId="0" fillId="2" borderId="0" xfId="0" applyFill="1"/>
    <xf numFmtId="0" fontId="0" fillId="0" borderId="1" xfId="0" applyBorder="1"/>
    <xf numFmtId="0" fontId="0" fillId="3" borderId="2" xfId="0" applyFill="1" applyBorder="1" applyAlignment="1">
      <alignment horizontal="center" vertical="center"/>
    </xf>
    <xf numFmtId="0" fontId="0" fillId="3" borderId="3" xfId="0" applyFill="1" applyBorder="1"/>
    <xf numFmtId="0" fontId="0" fillId="0" borderId="4" xfId="0" applyBorder="1"/>
    <xf numFmtId="0" fontId="3" fillId="0" borderId="0" xfId="0" applyFont="1" applyAlignment="1">
      <alignment horizontal="left" vertical="center"/>
    </xf>
    <xf numFmtId="0" fontId="0" fillId="0" borderId="0" xfId="0" applyAlignment="1">
      <alignment horizontal="center" vertical="center"/>
    </xf>
    <xf numFmtId="0" fontId="0" fillId="0" borderId="5" xfId="0" applyBorder="1"/>
    <xf numFmtId="0" fontId="4" fillId="0" borderId="0" xfId="0" applyFont="1" applyAlignment="1">
      <alignment horizontal="left" vertical="center" wrapText="1"/>
    </xf>
    <xf numFmtId="0" fontId="5" fillId="0" borderId="0" xfId="0" applyFont="1" applyAlignment="1">
      <alignment horizontal="right" vertical="center"/>
    </xf>
    <xf numFmtId="0" fontId="6" fillId="0" borderId="0" xfId="0" applyFont="1" applyAlignment="1">
      <alignment horizontal="right" vertical="center"/>
    </xf>
    <xf numFmtId="0" fontId="0" fillId="0" borderId="0" xfId="0" applyAlignment="1">
      <alignment horizontal="right" vertical="center"/>
    </xf>
    <xf numFmtId="2" fontId="7" fillId="2" borderId="6" xfId="0" applyNumberFormat="1" applyFont="1" applyFill="1" applyBorder="1" applyAlignment="1">
      <alignment horizontal="right" vertical="center"/>
    </xf>
    <xf numFmtId="0" fontId="6" fillId="0" borderId="0" xfId="0" applyFont="1" applyAlignment="1">
      <alignment horizontal="center" vertical="center"/>
    </xf>
    <xf numFmtId="0" fontId="6" fillId="4" borderId="7" xfId="0" applyFont="1" applyFill="1" applyBorder="1" applyAlignment="1" applyProtection="1">
      <alignment horizontal="center" vertical="center"/>
      <protection locked="0"/>
    </xf>
    <xf numFmtId="2" fontId="7" fillId="0" borderId="0" xfId="0" applyNumberFormat="1" applyFont="1" applyAlignment="1">
      <alignment horizontal="right" vertical="center"/>
    </xf>
    <xf numFmtId="0" fontId="8" fillId="0" borderId="0" xfId="0" applyFont="1" applyAlignment="1">
      <alignment horizontal="right" vertical="center"/>
    </xf>
    <xf numFmtId="164" fontId="6" fillId="2" borderId="6" xfId="0" applyNumberFormat="1" applyFont="1" applyFill="1" applyBorder="1" applyAlignment="1">
      <alignment horizontal="right" vertical="center"/>
    </xf>
    <xf numFmtId="0" fontId="0" fillId="4" borderId="7" xfId="0" applyFill="1" applyBorder="1" applyAlignment="1" applyProtection="1">
      <alignment horizontal="center" vertical="center"/>
      <protection locked="0"/>
    </xf>
    <xf numFmtId="0" fontId="6" fillId="0" borderId="0" xfId="0" applyFont="1" applyAlignment="1">
      <alignment horizontal="left" vertical="center" wrapText="1"/>
    </xf>
    <xf numFmtId="164" fontId="6" fillId="0" borderId="0" xfId="0" applyNumberFormat="1" applyFont="1" applyAlignment="1">
      <alignment horizontal="right" vertical="center"/>
    </xf>
    <xf numFmtId="0" fontId="9" fillId="3" borderId="7" xfId="0" applyFont="1" applyFill="1" applyBorder="1" applyAlignment="1">
      <alignment horizontal="left" vertical="center"/>
    </xf>
    <xf numFmtId="164" fontId="6" fillId="4" borderId="7" xfId="0" applyNumberFormat="1" applyFont="1" applyFill="1" applyBorder="1" applyAlignment="1" applyProtection="1">
      <alignment horizontal="center" vertical="center"/>
      <protection locked="0"/>
    </xf>
    <xf numFmtId="166" fontId="5" fillId="2" borderId="6" xfId="1" applyNumberFormat="1" applyFont="1" applyFill="1" applyBorder="1" applyAlignment="1" applyProtection="1">
      <alignment horizontal="right" vertical="center"/>
    </xf>
    <xf numFmtId="0" fontId="0" fillId="3" borderId="0" xfId="0" applyFill="1" applyAlignment="1">
      <alignment horizontal="right" vertical="center"/>
    </xf>
    <xf numFmtId="164" fontId="0" fillId="4" borderId="7" xfId="0" applyNumberFormat="1" applyFill="1" applyBorder="1" applyAlignment="1" applyProtection="1">
      <alignment horizontal="center" vertical="center"/>
      <protection locked="0"/>
    </xf>
    <xf numFmtId="164" fontId="5" fillId="0" borderId="0" xfId="0" applyNumberFormat="1" applyFont="1" applyAlignment="1">
      <alignment horizontal="right" vertical="center"/>
    </xf>
    <xf numFmtId="164" fontId="5" fillId="2" borderId="6" xfId="0" applyNumberFormat="1" applyFont="1" applyFill="1" applyBorder="1" applyAlignment="1">
      <alignment horizontal="right" vertical="center"/>
    </xf>
    <xf numFmtId="165" fontId="6" fillId="2" borderId="6" xfId="1" applyFont="1" applyFill="1" applyBorder="1" applyProtection="1"/>
    <xf numFmtId="0" fontId="8" fillId="0" borderId="8" xfId="0" applyFont="1" applyBorder="1" applyAlignment="1">
      <alignment horizontal="right" vertical="center"/>
    </xf>
    <xf numFmtId="0" fontId="4" fillId="0" borderId="10" xfId="0" applyFont="1" applyBorder="1" applyAlignment="1">
      <alignment horizontal="right" vertical="center"/>
    </xf>
    <xf numFmtId="164" fontId="0" fillId="0" borderId="0" xfId="0" applyNumberFormat="1" applyAlignment="1">
      <alignment horizontal="center" vertical="center"/>
    </xf>
    <xf numFmtId="0" fontId="6" fillId="0" borderId="0" xfId="0" applyFont="1" applyAlignment="1">
      <alignment horizontal="left" vertical="center"/>
    </xf>
    <xf numFmtId="0" fontId="8" fillId="0" borderId="8" xfId="0" applyFont="1" applyBorder="1" applyAlignment="1">
      <alignment horizontal="center" vertical="center"/>
    </xf>
    <xf numFmtId="0" fontId="10" fillId="0" borderId="10" xfId="0" applyFont="1" applyBorder="1" applyAlignment="1">
      <alignment horizontal="center" vertical="center"/>
    </xf>
    <xf numFmtId="0" fontId="11" fillId="3" borderId="11" xfId="0" applyFont="1" applyFill="1" applyBorder="1" applyAlignment="1">
      <alignment horizontal="left" vertical="center"/>
    </xf>
    <xf numFmtId="164" fontId="5" fillId="4" borderId="7" xfId="0" applyNumberFormat="1" applyFont="1" applyFill="1" applyBorder="1" applyAlignment="1" applyProtection="1">
      <alignment horizontal="center" vertical="center"/>
      <protection locked="0"/>
    </xf>
    <xf numFmtId="0" fontId="11" fillId="3" borderId="12" xfId="0" applyFont="1" applyFill="1" applyBorder="1" applyAlignment="1">
      <alignment horizontal="left" vertical="center"/>
    </xf>
    <xf numFmtId="164" fontId="5" fillId="4" borderId="13" xfId="0" applyNumberFormat="1" applyFont="1" applyFill="1" applyBorder="1" applyAlignment="1" applyProtection="1">
      <alignment horizontal="center" vertical="center"/>
      <protection locked="0"/>
    </xf>
    <xf numFmtId="0" fontId="11" fillId="3" borderId="13" xfId="0" applyFont="1" applyFill="1" applyBorder="1" applyAlignment="1">
      <alignment horizontal="left" vertical="center"/>
    </xf>
    <xf numFmtId="164" fontId="5" fillId="4" borderId="14" xfId="0" applyNumberFormat="1" applyFont="1" applyFill="1" applyBorder="1" applyAlignment="1" applyProtection="1">
      <alignment horizontal="center" vertical="center"/>
      <protection locked="0"/>
    </xf>
    <xf numFmtId="0" fontId="12" fillId="2" borderId="0" xfId="0" applyFont="1" applyFill="1"/>
    <xf numFmtId="2" fontId="0" fillId="0" borderId="0" xfId="0" applyNumberFormat="1" applyAlignment="1">
      <alignment horizontal="center" vertical="center"/>
    </xf>
    <xf numFmtId="0" fontId="11" fillId="3" borderId="15" xfId="0" applyFont="1" applyFill="1" applyBorder="1" applyAlignment="1">
      <alignment horizontal="left" vertical="center"/>
    </xf>
    <xf numFmtId="0" fontId="0" fillId="0" borderId="16" xfId="0" applyBorder="1"/>
    <xf numFmtId="0" fontId="0" fillId="0" borderId="17" xfId="0" applyBorder="1" applyAlignment="1">
      <alignment horizontal="center" vertical="center"/>
    </xf>
    <xf numFmtId="0" fontId="0" fillId="0" borderId="18" xfId="0" applyBorder="1"/>
    <xf numFmtId="164" fontId="15" fillId="2" borderId="0" xfId="0" applyNumberFormat="1" applyFont="1" applyFill="1"/>
    <xf numFmtId="0" fontId="8" fillId="2" borderId="0" xfId="0" applyFont="1" applyFill="1"/>
    <xf numFmtId="0" fontId="0" fillId="2" borderId="0" xfId="0" applyFill="1" applyAlignment="1">
      <alignment horizontal="center" vertical="center"/>
    </xf>
    <xf numFmtId="165" fontId="16" fillId="0" borderId="0" xfId="1" applyFont="1" applyBorder="1" applyAlignment="1" applyProtection="1">
      <alignment horizontal="center" vertical="center"/>
    </xf>
    <xf numFmtId="165" fontId="20" fillId="0" borderId="6" xfId="1" applyFont="1" applyBorder="1" applyAlignment="1" applyProtection="1">
      <alignment horizontal="center" vertical="center"/>
    </xf>
    <xf numFmtId="165" fontId="0" fillId="0" borderId="7" xfId="1" applyFont="1" applyBorder="1" applyProtection="1"/>
    <xf numFmtId="0" fontId="29" fillId="0" borderId="0" xfId="0" applyFont="1"/>
    <xf numFmtId="0" fontId="30" fillId="0" borderId="27" xfId="0" applyFont="1" applyBorder="1" applyAlignment="1">
      <alignment horizontal="center" vertical="center" wrapText="1"/>
    </xf>
    <xf numFmtId="2" fontId="30" fillId="0" borderId="27"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28" xfId="0" applyFont="1" applyBorder="1"/>
    <xf numFmtId="4" fontId="31" fillId="0" borderId="29" xfId="0" applyNumberFormat="1" applyFont="1" applyBorder="1" applyAlignment="1">
      <alignment horizontal="center"/>
    </xf>
    <xf numFmtId="4" fontId="31" fillId="0" borderId="30" xfId="0" applyNumberFormat="1" applyFont="1" applyBorder="1" applyAlignment="1">
      <alignment horizontal="center"/>
    </xf>
    <xf numFmtId="0" fontId="30" fillId="0" borderId="31" xfId="0" applyFont="1" applyBorder="1"/>
    <xf numFmtId="4" fontId="31" fillId="0" borderId="31" xfId="0" applyNumberFormat="1" applyFont="1" applyBorder="1" applyAlignment="1">
      <alignment horizontal="center"/>
    </xf>
    <xf numFmtId="4" fontId="31" fillId="0" borderId="32" xfId="0" applyNumberFormat="1" applyFont="1" applyBorder="1" applyAlignment="1">
      <alignment horizontal="center"/>
    </xf>
    <xf numFmtId="0" fontId="30" fillId="0" borderId="33" xfId="0" applyFont="1" applyBorder="1" applyAlignment="1">
      <alignment horizontal="center" wrapText="1"/>
    </xf>
    <xf numFmtId="4" fontId="31" fillId="0" borderId="33" xfId="0" applyNumberFormat="1" applyFont="1" applyBorder="1" applyAlignment="1">
      <alignment horizontal="center" vertical="center"/>
    </xf>
    <xf numFmtId="4" fontId="31" fillId="0" borderId="34" xfId="0" applyNumberFormat="1" applyFont="1" applyBorder="1" applyAlignment="1">
      <alignment horizontal="center" vertical="center"/>
    </xf>
    <xf numFmtId="0" fontId="32" fillId="0" borderId="27" xfId="0" applyFont="1" applyBorder="1" applyAlignment="1">
      <alignment horizontal="center" vertical="center" wrapText="1"/>
    </xf>
    <xf numFmtId="0" fontId="33" fillId="0" borderId="0" xfId="0" applyFont="1" applyAlignment="1">
      <alignment wrapText="1"/>
    </xf>
    <xf numFmtId="0" fontId="34" fillId="0" borderId="36" xfId="0" applyFont="1" applyBorder="1" applyAlignment="1">
      <alignment horizontal="center" vertical="center"/>
    </xf>
    <xf numFmtId="0" fontId="34" fillId="0" borderId="37" xfId="0" applyFont="1" applyBorder="1" applyAlignment="1">
      <alignment horizontal="center" vertical="center"/>
    </xf>
    <xf numFmtId="49" fontId="34" fillId="0" borderId="37" xfId="0" applyNumberFormat="1" applyFont="1" applyBorder="1" applyAlignment="1">
      <alignment horizontal="center" vertical="center"/>
    </xf>
    <xf numFmtId="164" fontId="0" fillId="4" borderId="6" xfId="0" applyNumberFormat="1" applyFill="1" applyBorder="1" applyAlignment="1">
      <alignment horizontal="center" vertical="center"/>
    </xf>
    <xf numFmtId="0" fontId="0" fillId="3" borderId="0" xfId="0" applyFill="1"/>
    <xf numFmtId="0" fontId="6" fillId="3" borderId="0" xfId="0" applyFont="1" applyFill="1"/>
    <xf numFmtId="0" fontId="8" fillId="3" borderId="0" xfId="0" applyFont="1" applyFill="1"/>
    <xf numFmtId="0" fontId="0" fillId="4" borderId="7" xfId="0" applyFill="1" applyBorder="1" applyAlignment="1">
      <alignment horizontal="center" vertical="center"/>
    </xf>
    <xf numFmtId="2" fontId="6" fillId="2" borderId="6" xfId="0" applyNumberFormat="1" applyFont="1" applyFill="1" applyBorder="1"/>
    <xf numFmtId="164" fontId="0" fillId="4" borderId="7" xfId="0" applyNumberFormat="1" applyFill="1" applyBorder="1" applyAlignment="1">
      <alignment horizontal="center" vertical="center"/>
    </xf>
    <xf numFmtId="0" fontId="8" fillId="3" borderId="0" xfId="0" applyFont="1" applyFill="1" applyAlignment="1">
      <alignment horizontal="right"/>
    </xf>
    <xf numFmtId="167" fontId="6" fillId="2" borderId="6" xfId="0" applyNumberFormat="1" applyFont="1" applyFill="1" applyBorder="1"/>
    <xf numFmtId="164" fontId="0" fillId="2" borderId="7" xfId="0" applyNumberFormat="1" applyFill="1" applyBorder="1" applyAlignment="1">
      <alignment horizontal="center" vertical="center"/>
    </xf>
    <xf numFmtId="0" fontId="13" fillId="2" borderId="0" xfId="0" applyFont="1" applyFill="1" applyAlignment="1">
      <alignment horizontal="left" vertical="top" wrapText="1"/>
    </xf>
    <xf numFmtId="164" fontId="8" fillId="2" borderId="13" xfId="0" applyNumberFormat="1" applyFont="1" applyFill="1" applyBorder="1" applyAlignment="1">
      <alignment horizontal="center" vertical="center"/>
    </xf>
    <xf numFmtId="0" fontId="0" fillId="0" borderId="7" xfId="0" applyBorder="1"/>
    <xf numFmtId="0" fontId="0" fillId="3" borderId="0" xfId="0" applyFill="1" applyAlignment="1">
      <alignment horizontal="center" vertical="center"/>
    </xf>
    <xf numFmtId="0" fontId="0" fillId="4" borderId="7" xfId="0" applyFill="1" applyBorder="1" applyAlignment="1">
      <alignment horizontal="left" vertical="center"/>
    </xf>
    <xf numFmtId="0" fontId="8" fillId="0" borderId="0" xfId="0" applyFont="1"/>
    <xf numFmtId="0" fontId="16" fillId="2" borderId="14" xfId="0" applyFont="1" applyFill="1" applyBorder="1" applyAlignment="1">
      <alignment horizontal="center" vertical="center"/>
    </xf>
    <xf numFmtId="0" fontId="17" fillId="0" borderId="0" xfId="0" applyFont="1"/>
    <xf numFmtId="0" fontId="16" fillId="2" borderId="7" xfId="0" applyFont="1" applyFill="1" applyBorder="1" applyAlignment="1">
      <alignment horizontal="center" vertical="center"/>
    </xf>
    <xf numFmtId="164" fontId="18" fillId="7" borderId="7" xfId="0" applyNumberFormat="1" applyFont="1" applyFill="1" applyBorder="1" applyAlignment="1">
      <alignment horizontal="center" vertical="center"/>
    </xf>
    <xf numFmtId="0" fontId="11" fillId="4" borderId="7" xfId="0" applyFont="1" applyFill="1" applyBorder="1" applyAlignment="1">
      <alignment horizontal="left" vertical="center"/>
    </xf>
    <xf numFmtId="0" fontId="0" fillId="8" borderId="0" xfId="0" applyFill="1"/>
    <xf numFmtId="2" fontId="0" fillId="2" borderId="7" xfId="0" applyNumberFormat="1" applyFill="1" applyBorder="1" applyAlignment="1">
      <alignment horizontal="center" vertical="center"/>
    </xf>
    <xf numFmtId="0" fontId="11" fillId="4" borderId="1" xfId="0" applyFont="1" applyFill="1" applyBorder="1" applyAlignment="1">
      <alignment horizontal="left" vertical="center"/>
    </xf>
    <xf numFmtId="164" fontId="5" fillId="4" borderId="19" xfId="0" applyNumberFormat="1" applyFont="1" applyFill="1" applyBorder="1" applyAlignment="1">
      <alignment horizontal="center" vertical="center"/>
    </xf>
    <xf numFmtId="0" fontId="11" fillId="4" borderId="4" xfId="0" applyFont="1" applyFill="1" applyBorder="1" applyAlignment="1">
      <alignment horizontal="left" vertical="center"/>
    </xf>
    <xf numFmtId="0" fontId="19" fillId="9" borderId="4" xfId="0" applyFont="1" applyFill="1" applyBorder="1" applyAlignment="1">
      <alignment horizontal="center" vertical="center"/>
    </xf>
    <xf numFmtId="164" fontId="19" fillId="9" borderId="5" xfId="0" applyNumberFormat="1" applyFont="1" applyFill="1" applyBorder="1" applyAlignment="1">
      <alignment horizontal="center" vertical="center"/>
    </xf>
    <xf numFmtId="164" fontId="5" fillId="4" borderId="20" xfId="0" applyNumberFormat="1" applyFont="1" applyFill="1" applyBorder="1" applyAlignment="1">
      <alignment horizontal="center" vertical="center"/>
    </xf>
    <xf numFmtId="0" fontId="0" fillId="9" borderId="16" xfId="0" applyFill="1" applyBorder="1" applyAlignment="1">
      <alignment horizontal="center" vertical="center"/>
    </xf>
    <xf numFmtId="164" fontId="0" fillId="9" borderId="18" xfId="0" applyNumberFormat="1" applyFill="1" applyBorder="1" applyAlignment="1">
      <alignment horizontal="center" vertical="center"/>
    </xf>
    <xf numFmtId="0" fontId="16" fillId="2" borderId="21" xfId="0" applyFont="1" applyFill="1" applyBorder="1" applyAlignment="1">
      <alignment horizontal="center" vertical="center"/>
    </xf>
    <xf numFmtId="166" fontId="16" fillId="2" borderId="22" xfId="0" applyNumberFormat="1" applyFont="1" applyFill="1" applyBorder="1" applyAlignment="1">
      <alignment horizontal="center" vertical="center"/>
    </xf>
    <xf numFmtId="0" fontId="16" fillId="0" borderId="0" xfId="0" applyFont="1" applyAlignment="1">
      <alignment horizontal="center" vertical="center"/>
    </xf>
    <xf numFmtId="0" fontId="21" fillId="0" borderId="0" xfId="0" applyFont="1"/>
    <xf numFmtId="0" fontId="22" fillId="2" borderId="14" xfId="0" applyFont="1" applyFill="1" applyBorder="1" applyAlignment="1">
      <alignment horizontal="center" vertical="center"/>
    </xf>
    <xf numFmtId="0" fontId="8" fillId="0" borderId="7" xfId="0" applyFont="1" applyBorder="1"/>
    <xf numFmtId="164" fontId="24" fillId="2" borderId="19" xfId="0" applyNumberFormat="1" applyFont="1" applyFill="1" applyBorder="1" applyAlignment="1">
      <alignment horizontal="center" vertical="center"/>
    </xf>
    <xf numFmtId="0" fontId="24" fillId="9" borderId="4" xfId="0" applyFont="1" applyFill="1" applyBorder="1" applyAlignment="1">
      <alignment horizontal="left" vertical="center"/>
    </xf>
    <xf numFmtId="164" fontId="24" fillId="9" borderId="5" xfId="0" applyNumberFormat="1" applyFont="1" applyFill="1" applyBorder="1" applyAlignment="1">
      <alignment horizontal="center" vertical="center"/>
    </xf>
    <xf numFmtId="164" fontId="24" fillId="2" borderId="20" xfId="0" applyNumberFormat="1" applyFont="1" applyFill="1" applyBorder="1" applyAlignment="1">
      <alignment horizontal="center" vertical="center"/>
    </xf>
    <xf numFmtId="164" fontId="24" fillId="4" borderId="20" xfId="0" applyNumberFormat="1" applyFont="1" applyFill="1" applyBorder="1" applyAlignment="1">
      <alignment horizontal="center" vertical="center"/>
    </xf>
    <xf numFmtId="0" fontId="25" fillId="9" borderId="4" xfId="0" applyFont="1" applyFill="1" applyBorder="1" applyAlignment="1">
      <alignment horizontal="center" vertical="center"/>
    </xf>
    <xf numFmtId="164" fontId="25" fillId="9" borderId="5" xfId="0" applyNumberFormat="1" applyFont="1" applyFill="1" applyBorder="1" applyAlignment="1">
      <alignment horizontal="center" vertical="center"/>
    </xf>
    <xf numFmtId="164" fontId="0" fillId="0" borderId="0" xfId="0" applyNumberFormat="1"/>
    <xf numFmtId="0" fontId="24" fillId="2" borderId="23" xfId="0" applyFont="1" applyFill="1" applyBorder="1" applyAlignment="1">
      <alignment horizontal="center" vertical="center"/>
    </xf>
    <xf numFmtId="2" fontId="0" fillId="2" borderId="20" xfId="0" applyNumberFormat="1" applyFill="1" applyBorder="1" applyAlignment="1">
      <alignment horizontal="center" vertical="center"/>
    </xf>
    <xf numFmtId="2" fontId="0" fillId="4" borderId="20" xfId="0" applyNumberFormat="1" applyFill="1" applyBorder="1" applyAlignment="1">
      <alignment horizontal="center" vertical="center"/>
    </xf>
    <xf numFmtId="0" fontId="24" fillId="4" borderId="4" xfId="0" applyFont="1" applyFill="1" applyBorder="1" applyAlignment="1">
      <alignment horizontal="left" vertical="center"/>
    </xf>
    <xf numFmtId="164" fontId="24" fillId="4" borderId="5" xfId="0" applyNumberFormat="1" applyFont="1" applyFill="1" applyBorder="1" applyAlignment="1">
      <alignment horizontal="center" vertical="center"/>
    </xf>
    <xf numFmtId="3" fontId="24" fillId="2" borderId="20" xfId="0" applyNumberFormat="1" applyFont="1" applyFill="1" applyBorder="1" applyAlignment="1">
      <alignment horizontal="center" vertical="center"/>
    </xf>
    <xf numFmtId="0" fontId="23" fillId="0" borderId="7" xfId="0" applyFont="1" applyBorder="1"/>
    <xf numFmtId="0" fontId="0" fillId="9" borderId="18" xfId="0" applyFill="1" applyBorder="1" applyAlignment="1">
      <alignment horizontal="center" vertical="center"/>
    </xf>
    <xf numFmtId="0" fontId="24" fillId="2" borderId="21" xfId="0" applyFont="1" applyFill="1" applyBorder="1" applyAlignment="1">
      <alignment horizontal="center" vertical="center"/>
    </xf>
    <xf numFmtId="164" fontId="24" fillId="2" borderId="24" xfId="0" applyNumberFormat="1" applyFont="1" applyFill="1" applyBorder="1" applyAlignment="1">
      <alignment horizontal="center" vertical="center"/>
    </xf>
    <xf numFmtId="0" fontId="24" fillId="7" borderId="22" xfId="0" applyFont="1" applyFill="1" applyBorder="1" applyAlignment="1">
      <alignment horizontal="left" vertical="center"/>
    </xf>
    <xf numFmtId="0" fontId="8" fillId="2" borderId="0" xfId="0" applyFont="1" applyFill="1" applyAlignment="1">
      <alignment horizontal="center" vertical="center"/>
    </xf>
    <xf numFmtId="2" fontId="6" fillId="4" borderId="7" xfId="0" applyNumberFormat="1" applyFont="1" applyFill="1" applyBorder="1" applyAlignment="1" applyProtection="1">
      <alignment horizontal="center" vertical="center"/>
      <protection locked="0"/>
    </xf>
    <xf numFmtId="17" fontId="35" fillId="2" borderId="0" xfId="0" applyNumberFormat="1" applyFont="1" applyFill="1" applyAlignment="1">
      <alignment horizontal="center" vertical="center"/>
    </xf>
    <xf numFmtId="0" fontId="1" fillId="2" borderId="0" xfId="0" applyFont="1" applyFill="1" applyAlignment="1">
      <alignment horizontal="left" vertical="center"/>
    </xf>
    <xf numFmtId="0" fontId="6" fillId="5" borderId="9" xfId="0" applyFont="1" applyFill="1" applyBorder="1" applyAlignment="1">
      <alignment horizontal="center" vertical="center"/>
    </xf>
    <xf numFmtId="0" fontId="6" fillId="2" borderId="9" xfId="0" applyFont="1" applyFill="1" applyBorder="1" applyAlignment="1">
      <alignment horizontal="center" vertical="center"/>
    </xf>
    <xf numFmtId="0" fontId="6" fillId="6" borderId="6" xfId="0" applyFont="1" applyFill="1" applyBorder="1" applyAlignment="1">
      <alignment horizontal="center" vertical="center"/>
    </xf>
    <xf numFmtId="0" fontId="13" fillId="2" borderId="0" xfId="0" applyFont="1" applyFill="1" applyAlignment="1">
      <alignment horizontal="left" vertical="top" wrapText="1"/>
    </xf>
    <xf numFmtId="0" fontId="14" fillId="2" borderId="0" xfId="0" applyFont="1" applyFill="1" applyAlignment="1">
      <alignment vertical="top" wrapText="1"/>
    </xf>
    <xf numFmtId="0" fontId="0" fillId="0" borderId="0" xfId="0" applyAlignment="1">
      <alignment horizontal="center"/>
    </xf>
    <xf numFmtId="0" fontId="23" fillId="0" borderId="7" xfId="0" applyFont="1" applyBorder="1"/>
    <xf numFmtId="0" fontId="0" fillId="0" borderId="7" xfId="0" applyBorder="1"/>
    <xf numFmtId="0" fontId="26" fillId="10" borderId="25" xfId="0" applyFont="1" applyFill="1" applyBorder="1" applyAlignment="1">
      <alignment horizontal="center" vertical="center"/>
    </xf>
    <xf numFmtId="0" fontId="27" fillId="10" borderId="26" xfId="0" applyFont="1" applyFill="1" applyBorder="1" applyAlignment="1">
      <alignment horizontal="center" vertical="center"/>
    </xf>
    <xf numFmtId="0" fontId="26" fillId="10" borderId="26" xfId="0" applyFont="1" applyFill="1" applyBorder="1" applyAlignment="1">
      <alignment horizontal="center" vertical="center"/>
    </xf>
    <xf numFmtId="0" fontId="30" fillId="0" borderId="6" xfId="0" applyFont="1" applyBorder="1" applyAlignment="1">
      <alignment horizontal="center" vertical="center" wrapText="1"/>
    </xf>
    <xf numFmtId="0" fontId="6" fillId="0" borderId="6" xfId="0" applyFont="1" applyBorder="1" applyAlignment="1">
      <alignment horizontal="center" vertical="center" textRotation="90"/>
    </xf>
    <xf numFmtId="0" fontId="32" fillId="0" borderId="35" xfId="0" applyFont="1" applyBorder="1" applyAlignment="1">
      <alignment horizontal="center" vertical="center" wrapText="1"/>
    </xf>
    <xf numFmtId="0" fontId="32" fillId="0" borderId="35" xfId="0" applyFont="1" applyBorder="1" applyAlignment="1">
      <alignment horizontal="center" vertical="center"/>
    </xf>
  </cellXfs>
  <cellStyles count="2">
    <cellStyle name="Normal" xfId="0" builtinId="0"/>
    <cellStyle name="Pourcentage" xfId="1" builtinId="5"/>
  </cellStyles>
  <dxfs count="4">
    <dxf>
      <font>
        <b/>
        <i val="0"/>
        <color rgb="FFFFFFFF"/>
      </font>
      <fill>
        <patternFill>
          <bgColor rgb="FF009999"/>
        </patternFill>
      </fill>
    </dxf>
    <dxf>
      <font>
        <b/>
        <i val="0"/>
        <color rgb="FFFFFFFF"/>
      </font>
      <fill>
        <patternFill>
          <bgColor rgb="FFC00000"/>
        </patternFill>
      </fill>
    </dxf>
    <dxf>
      <font>
        <b/>
        <i val="0"/>
        <color rgb="FFFFFFFF"/>
      </font>
      <fill>
        <patternFill>
          <bgColor rgb="FFC00000"/>
        </patternFill>
      </fill>
    </dxf>
    <dxf>
      <font>
        <b/>
        <i val="0"/>
        <color rgb="FFFFFFFF"/>
      </font>
      <fill>
        <patternFill>
          <bgColor rgb="FF00999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9999"/>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28440</xdr:colOff>
      <xdr:row>10</xdr:row>
      <xdr:rowOff>9360</xdr:rowOff>
    </xdr:from>
    <xdr:to>
      <xdr:col>1</xdr:col>
      <xdr:colOff>389160</xdr:colOff>
      <xdr:row>16</xdr:row>
      <xdr:rowOff>170280</xdr:rowOff>
    </xdr:to>
    <xdr:sp macro="" textlink="">
      <xdr:nvSpPr>
        <xdr:cNvPr id="2" name="Text Box 34">
          <a:extLst>
            <a:ext uri="{FF2B5EF4-FFF2-40B4-BE49-F238E27FC236}">
              <a16:creationId xmlns:a16="http://schemas.microsoft.com/office/drawing/2014/main" id="{00000000-0008-0000-0000-000002000000}"/>
            </a:ext>
          </a:extLst>
        </xdr:cNvPr>
        <xdr:cNvSpPr/>
      </xdr:nvSpPr>
      <xdr:spPr>
        <a:xfrm>
          <a:off x="28440" y="2561760"/>
          <a:ext cx="1004400" cy="1189800"/>
        </a:xfrm>
        <a:prstGeom prst="rect">
          <a:avLst/>
        </a:prstGeom>
        <a:solidFill>
          <a:srgbClr val="FFFF99"/>
        </a:solidFill>
        <a:ln w="9525">
          <a:solidFill>
            <a:srgbClr val="000000"/>
          </a:solidFill>
          <a:miter/>
        </a:ln>
      </xdr:spPr>
      <xdr:style>
        <a:lnRef idx="0">
          <a:scrgbClr r="0" g="0" b="0"/>
        </a:lnRef>
        <a:fillRef idx="0">
          <a:scrgbClr r="0" g="0" b="0"/>
        </a:fillRef>
        <a:effectRef idx="0">
          <a:scrgbClr r="0" g="0" b="0"/>
        </a:effectRef>
        <a:fontRef idx="minor"/>
      </xdr:style>
      <xdr:txBody>
        <a:bodyPr vertOverflow="clip" lIns="18000" tIns="46800" rIns="7200" bIns="46800" upright="1">
          <a:noAutofit/>
        </a:bodyPr>
        <a:lstStyle/>
        <a:p>
          <a:pPr rtl="1">
            <a:lnSpc>
              <a:spcPct val="100000"/>
            </a:lnSpc>
          </a:pPr>
          <a:r>
            <a:rPr lang="fr-FR" sz="900" b="0" strike="noStrike" spc="-1">
              <a:solidFill>
                <a:srgbClr val="000000"/>
              </a:solidFill>
              <a:latin typeface="Arial Narrow"/>
            </a:rPr>
            <a:t>Ressources prises en compte :</a:t>
          </a:r>
          <a:endParaRPr lang="fr-FR" sz="900" b="0" strike="noStrike" spc="-1">
            <a:latin typeface="Times New Roman"/>
          </a:endParaRPr>
        </a:p>
        <a:p>
          <a:pPr rtl="1">
            <a:lnSpc>
              <a:spcPct val="100000"/>
            </a:lnSpc>
          </a:pPr>
          <a:r>
            <a:rPr lang="fr-FR" sz="900" b="0" strike="noStrike" spc="-1">
              <a:solidFill>
                <a:srgbClr val="000000"/>
              </a:solidFill>
              <a:latin typeface="Arial Narrow"/>
            </a:rPr>
            <a:t>tous revenus exceptés aides au logement (AL, APL) et prestations à caractère temporaire.</a:t>
          </a:r>
          <a:endParaRPr lang="fr-FR" sz="900" b="0" strike="noStrike" spc="-1">
            <a:latin typeface="Times New Roman"/>
          </a:endParaRPr>
        </a:p>
      </xdr:txBody>
    </xdr:sp>
    <xdr:clientData/>
  </xdr:twoCellAnchor>
  <xdr:twoCellAnchor>
    <xdr:from>
      <xdr:col>7</xdr:col>
      <xdr:colOff>47520</xdr:colOff>
      <xdr:row>33</xdr:row>
      <xdr:rowOff>104760</xdr:rowOff>
    </xdr:from>
    <xdr:to>
      <xdr:col>9</xdr:col>
      <xdr:colOff>140400</xdr:colOff>
      <xdr:row>37</xdr:row>
      <xdr:rowOff>94320</xdr:rowOff>
    </xdr:to>
    <xdr:sp macro="" textlink="">
      <xdr:nvSpPr>
        <xdr:cNvPr id="3" name="Ellipse 5">
          <a:extLst>
            <a:ext uri="{FF2B5EF4-FFF2-40B4-BE49-F238E27FC236}">
              <a16:creationId xmlns:a16="http://schemas.microsoft.com/office/drawing/2014/main" id="{00000000-0008-0000-0000-000003000000}"/>
            </a:ext>
          </a:extLst>
        </xdr:cNvPr>
        <xdr:cNvSpPr/>
      </xdr:nvSpPr>
      <xdr:spPr>
        <a:xfrm>
          <a:off x="12526920" y="6610320"/>
          <a:ext cx="2159280" cy="722880"/>
        </a:xfrm>
        <a:prstGeom prst="ellipse">
          <a:avLst/>
        </a:prstGeom>
        <a:noFill/>
        <a:ln w="0">
          <a:solidFill>
            <a:srgbClr val="3A5F8B"/>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6</xdr:col>
      <xdr:colOff>3258510</xdr:colOff>
      <xdr:row>0</xdr:row>
      <xdr:rowOff>0</xdr:rowOff>
    </xdr:from>
    <xdr:to>
      <xdr:col>8</xdr:col>
      <xdr:colOff>139935</xdr:colOff>
      <xdr:row>2</xdr:row>
      <xdr:rowOff>98130</xdr:rowOff>
    </xdr:to>
    <xdr:sp macro="" textlink="">
      <xdr:nvSpPr>
        <xdr:cNvPr id="4" name="Rectangle 26">
          <a:extLst>
            <a:ext uri="{FF2B5EF4-FFF2-40B4-BE49-F238E27FC236}">
              <a16:creationId xmlns:a16="http://schemas.microsoft.com/office/drawing/2014/main" id="{00000000-0008-0000-0000-000004000000}"/>
            </a:ext>
          </a:extLst>
        </xdr:cNvPr>
        <xdr:cNvSpPr/>
      </xdr:nvSpPr>
      <xdr:spPr>
        <a:xfrm>
          <a:off x="12082320" y="0"/>
          <a:ext cx="2061000" cy="713160"/>
        </a:xfrm>
        <a:prstGeom prst="rect">
          <a:avLst/>
        </a:prstGeom>
        <a:solidFill>
          <a:srgbClr val="24A0C3"/>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6</xdr:col>
      <xdr:colOff>3416295</xdr:colOff>
      <xdr:row>0</xdr:row>
      <xdr:rowOff>57090</xdr:rowOff>
    </xdr:from>
    <xdr:to>
      <xdr:col>8</xdr:col>
      <xdr:colOff>865</xdr:colOff>
      <xdr:row>2</xdr:row>
      <xdr:rowOff>39960</xdr:rowOff>
    </xdr:to>
    <xdr:sp macro="" textlink="">
      <xdr:nvSpPr>
        <xdr:cNvPr id="5" name="AutoShape 25">
          <a:extLst>
            <a:ext uri="{FF2B5EF4-FFF2-40B4-BE49-F238E27FC236}">
              <a16:creationId xmlns:a16="http://schemas.microsoft.com/office/drawing/2014/main" id="{00000000-0008-0000-0000-000005000000}"/>
            </a:ext>
          </a:extLst>
        </xdr:cNvPr>
        <xdr:cNvSpPr/>
      </xdr:nvSpPr>
      <xdr:spPr>
        <a:xfrm>
          <a:off x="12238200" y="53280"/>
          <a:ext cx="1743840" cy="605520"/>
        </a:xfrm>
        <a:custGeom>
          <a:avLst/>
          <a:gdLst/>
          <a:ahLst/>
          <a:cxnLst/>
          <a:rect l="l" t="t" r="r" b="b"/>
          <a:pathLst>
            <a:path w="2639" h="1060">
              <a:moveTo>
                <a:pt x="22" y="899"/>
              </a:moveTo>
              <a:lnTo>
                <a:pt x="0" y="899"/>
              </a:lnTo>
              <a:lnTo>
                <a:pt x="0" y="1024"/>
              </a:lnTo>
              <a:lnTo>
                <a:pt x="22" y="1024"/>
              </a:lnTo>
              <a:lnTo>
                <a:pt x="22" y="899"/>
              </a:lnTo>
              <a:close/>
              <a:moveTo>
                <a:pt x="154" y="988"/>
              </a:moveTo>
              <a:lnTo>
                <a:pt x="153" y="973"/>
              </a:lnTo>
              <a:lnTo>
                <a:pt x="152" y="968"/>
              </a:lnTo>
              <a:lnTo>
                <a:pt x="146" y="953"/>
              </a:lnTo>
              <a:lnTo>
                <a:pt x="145" y="951"/>
              </a:lnTo>
              <a:lnTo>
                <a:pt x="133" y="941"/>
              </a:lnTo>
              <a:lnTo>
                <a:pt x="133" y="940"/>
              </a:lnTo>
              <a:lnTo>
                <a:pt x="133" y="973"/>
              </a:lnTo>
              <a:lnTo>
                <a:pt x="95" y="973"/>
              </a:lnTo>
              <a:lnTo>
                <a:pt x="96" y="962"/>
              </a:lnTo>
              <a:lnTo>
                <a:pt x="102" y="953"/>
              </a:lnTo>
              <a:lnTo>
                <a:pt x="127" y="953"/>
              </a:lnTo>
              <a:lnTo>
                <a:pt x="132" y="962"/>
              </a:lnTo>
              <a:lnTo>
                <a:pt x="133" y="973"/>
              </a:lnTo>
              <a:lnTo>
                <a:pt x="133" y="940"/>
              </a:lnTo>
              <a:lnTo>
                <a:pt x="113" y="937"/>
              </a:lnTo>
              <a:lnTo>
                <a:pt x="96" y="940"/>
              </a:lnTo>
              <a:lnTo>
                <a:pt x="83" y="950"/>
              </a:lnTo>
              <a:lnTo>
                <a:pt x="76" y="964"/>
              </a:lnTo>
              <a:lnTo>
                <a:pt x="73" y="982"/>
              </a:lnTo>
              <a:lnTo>
                <a:pt x="76" y="1001"/>
              </a:lnTo>
              <a:lnTo>
                <a:pt x="85" y="1015"/>
              </a:lnTo>
              <a:lnTo>
                <a:pt x="99" y="1023"/>
              </a:lnTo>
              <a:lnTo>
                <a:pt x="118" y="1026"/>
              </a:lnTo>
              <a:lnTo>
                <a:pt x="130" y="1026"/>
              </a:lnTo>
              <a:lnTo>
                <a:pt x="139" y="1024"/>
              </a:lnTo>
              <a:lnTo>
                <a:pt x="148" y="1020"/>
              </a:lnTo>
              <a:lnTo>
                <a:pt x="148" y="1010"/>
              </a:lnTo>
              <a:lnTo>
                <a:pt x="148" y="1001"/>
              </a:lnTo>
              <a:lnTo>
                <a:pt x="139" y="1006"/>
              </a:lnTo>
              <a:lnTo>
                <a:pt x="130" y="1010"/>
              </a:lnTo>
              <a:lnTo>
                <a:pt x="105" y="1010"/>
              </a:lnTo>
              <a:lnTo>
                <a:pt x="96" y="1002"/>
              </a:lnTo>
              <a:lnTo>
                <a:pt x="95" y="988"/>
              </a:lnTo>
              <a:lnTo>
                <a:pt x="154" y="988"/>
              </a:lnTo>
              <a:close/>
              <a:moveTo>
                <a:pt x="385" y="966"/>
              </a:moveTo>
              <a:lnTo>
                <a:pt x="380" y="938"/>
              </a:lnTo>
              <a:lnTo>
                <a:pt x="371" y="926"/>
              </a:lnTo>
              <a:lnTo>
                <a:pt x="365" y="920"/>
              </a:lnTo>
              <a:lnTo>
                <a:pt x="361" y="918"/>
              </a:lnTo>
              <a:lnTo>
                <a:pt x="361" y="966"/>
              </a:lnTo>
              <a:lnTo>
                <a:pt x="358" y="983"/>
              </a:lnTo>
              <a:lnTo>
                <a:pt x="349" y="996"/>
              </a:lnTo>
              <a:lnTo>
                <a:pt x="337" y="1003"/>
              </a:lnTo>
              <a:lnTo>
                <a:pt x="323" y="1006"/>
              </a:lnTo>
              <a:lnTo>
                <a:pt x="310" y="1006"/>
              </a:lnTo>
              <a:lnTo>
                <a:pt x="310" y="926"/>
              </a:lnTo>
              <a:lnTo>
                <a:pt x="323" y="926"/>
              </a:lnTo>
              <a:lnTo>
                <a:pt x="337" y="929"/>
              </a:lnTo>
              <a:lnTo>
                <a:pt x="349" y="937"/>
              </a:lnTo>
              <a:lnTo>
                <a:pt x="358" y="949"/>
              </a:lnTo>
              <a:lnTo>
                <a:pt x="361" y="966"/>
              </a:lnTo>
              <a:lnTo>
                <a:pt x="361" y="918"/>
              </a:lnTo>
              <a:lnTo>
                <a:pt x="344" y="911"/>
              </a:lnTo>
              <a:lnTo>
                <a:pt x="318" y="908"/>
              </a:lnTo>
              <a:lnTo>
                <a:pt x="286" y="908"/>
              </a:lnTo>
              <a:lnTo>
                <a:pt x="286" y="1024"/>
              </a:lnTo>
              <a:lnTo>
                <a:pt x="318" y="1024"/>
              </a:lnTo>
              <a:lnTo>
                <a:pt x="344" y="1022"/>
              </a:lnTo>
              <a:lnTo>
                <a:pt x="365" y="1013"/>
              </a:lnTo>
              <a:lnTo>
                <a:pt x="371" y="1006"/>
              </a:lnTo>
              <a:lnTo>
                <a:pt x="380" y="995"/>
              </a:lnTo>
              <a:lnTo>
                <a:pt x="385" y="966"/>
              </a:lnTo>
              <a:close/>
              <a:moveTo>
                <a:pt x="497" y="903"/>
              </a:moveTo>
              <a:lnTo>
                <a:pt x="474" y="903"/>
              </a:lnTo>
              <a:lnTo>
                <a:pt x="461" y="927"/>
              </a:lnTo>
              <a:lnTo>
                <a:pt x="474" y="927"/>
              </a:lnTo>
              <a:lnTo>
                <a:pt x="497" y="903"/>
              </a:lnTo>
              <a:close/>
              <a:moveTo>
                <a:pt x="513" y="988"/>
              </a:moveTo>
              <a:lnTo>
                <a:pt x="512" y="973"/>
              </a:lnTo>
              <a:lnTo>
                <a:pt x="511" y="968"/>
              </a:lnTo>
              <a:lnTo>
                <a:pt x="505" y="953"/>
              </a:lnTo>
              <a:lnTo>
                <a:pt x="505" y="951"/>
              </a:lnTo>
              <a:lnTo>
                <a:pt x="492" y="941"/>
              </a:lnTo>
              <a:lnTo>
                <a:pt x="492" y="940"/>
              </a:lnTo>
              <a:lnTo>
                <a:pt x="492" y="973"/>
              </a:lnTo>
              <a:lnTo>
                <a:pt x="454" y="973"/>
              </a:lnTo>
              <a:lnTo>
                <a:pt x="455" y="962"/>
              </a:lnTo>
              <a:lnTo>
                <a:pt x="461" y="953"/>
              </a:lnTo>
              <a:lnTo>
                <a:pt x="486" y="953"/>
              </a:lnTo>
              <a:lnTo>
                <a:pt x="491" y="962"/>
              </a:lnTo>
              <a:lnTo>
                <a:pt x="492" y="973"/>
              </a:lnTo>
              <a:lnTo>
                <a:pt x="492" y="940"/>
              </a:lnTo>
              <a:lnTo>
                <a:pt x="472" y="937"/>
              </a:lnTo>
              <a:lnTo>
                <a:pt x="455" y="940"/>
              </a:lnTo>
              <a:lnTo>
                <a:pt x="443" y="950"/>
              </a:lnTo>
              <a:lnTo>
                <a:pt x="435" y="964"/>
              </a:lnTo>
              <a:lnTo>
                <a:pt x="433" y="982"/>
              </a:lnTo>
              <a:lnTo>
                <a:pt x="436" y="1001"/>
              </a:lnTo>
              <a:lnTo>
                <a:pt x="444" y="1015"/>
              </a:lnTo>
              <a:lnTo>
                <a:pt x="458" y="1023"/>
              </a:lnTo>
              <a:lnTo>
                <a:pt x="477" y="1026"/>
              </a:lnTo>
              <a:lnTo>
                <a:pt x="489" y="1026"/>
              </a:lnTo>
              <a:lnTo>
                <a:pt x="499" y="1024"/>
              </a:lnTo>
              <a:lnTo>
                <a:pt x="507" y="1020"/>
              </a:lnTo>
              <a:lnTo>
                <a:pt x="507" y="1010"/>
              </a:lnTo>
              <a:lnTo>
                <a:pt x="507" y="1001"/>
              </a:lnTo>
              <a:lnTo>
                <a:pt x="499" y="1006"/>
              </a:lnTo>
              <a:lnTo>
                <a:pt x="489" y="1010"/>
              </a:lnTo>
              <a:lnTo>
                <a:pt x="465" y="1010"/>
              </a:lnTo>
              <a:lnTo>
                <a:pt x="455" y="1002"/>
              </a:lnTo>
              <a:lnTo>
                <a:pt x="454" y="988"/>
              </a:lnTo>
              <a:lnTo>
                <a:pt x="513" y="988"/>
              </a:lnTo>
              <a:close/>
              <a:moveTo>
                <a:pt x="648" y="981"/>
              </a:moveTo>
              <a:lnTo>
                <a:pt x="647" y="964"/>
              </a:lnTo>
              <a:lnTo>
                <a:pt x="642" y="954"/>
              </a:lnTo>
              <a:lnTo>
                <a:pt x="641" y="951"/>
              </a:lnTo>
              <a:lnTo>
                <a:pt x="640" y="950"/>
              </a:lnTo>
              <a:lnTo>
                <a:pt x="629" y="940"/>
              </a:lnTo>
              <a:lnTo>
                <a:pt x="625" y="939"/>
              </a:lnTo>
              <a:lnTo>
                <a:pt x="625" y="993"/>
              </a:lnTo>
              <a:lnTo>
                <a:pt x="621" y="1009"/>
              </a:lnTo>
              <a:lnTo>
                <a:pt x="591" y="1009"/>
              </a:lnTo>
              <a:lnTo>
                <a:pt x="587" y="993"/>
              </a:lnTo>
              <a:lnTo>
                <a:pt x="587" y="969"/>
              </a:lnTo>
              <a:lnTo>
                <a:pt x="592" y="954"/>
              </a:lnTo>
              <a:lnTo>
                <a:pt x="621" y="954"/>
              </a:lnTo>
              <a:lnTo>
                <a:pt x="625" y="969"/>
              </a:lnTo>
              <a:lnTo>
                <a:pt x="625" y="993"/>
              </a:lnTo>
              <a:lnTo>
                <a:pt x="625" y="939"/>
              </a:lnTo>
              <a:lnTo>
                <a:pt x="612" y="937"/>
              </a:lnTo>
              <a:lnTo>
                <a:pt x="599" y="937"/>
              </a:lnTo>
              <a:lnTo>
                <a:pt x="591" y="942"/>
              </a:lnTo>
              <a:lnTo>
                <a:pt x="586" y="951"/>
              </a:lnTo>
              <a:lnTo>
                <a:pt x="585" y="951"/>
              </a:lnTo>
              <a:lnTo>
                <a:pt x="585" y="939"/>
              </a:lnTo>
              <a:lnTo>
                <a:pt x="564" y="939"/>
              </a:lnTo>
              <a:lnTo>
                <a:pt x="564" y="1059"/>
              </a:lnTo>
              <a:lnTo>
                <a:pt x="586" y="1059"/>
              </a:lnTo>
              <a:lnTo>
                <a:pt x="586" y="1015"/>
              </a:lnTo>
              <a:lnTo>
                <a:pt x="587" y="1015"/>
              </a:lnTo>
              <a:lnTo>
                <a:pt x="595" y="1024"/>
              </a:lnTo>
              <a:lnTo>
                <a:pt x="602" y="1026"/>
              </a:lnTo>
              <a:lnTo>
                <a:pt x="612" y="1026"/>
              </a:lnTo>
              <a:lnTo>
                <a:pt x="629" y="1023"/>
              </a:lnTo>
              <a:lnTo>
                <a:pt x="638" y="1015"/>
              </a:lnTo>
              <a:lnTo>
                <a:pt x="640" y="1013"/>
              </a:lnTo>
              <a:lnTo>
                <a:pt x="642" y="1009"/>
              </a:lnTo>
              <a:lnTo>
                <a:pt x="647" y="998"/>
              </a:lnTo>
              <a:lnTo>
                <a:pt x="648" y="981"/>
              </a:lnTo>
              <a:close/>
              <a:moveTo>
                <a:pt x="714" y="55"/>
              </a:moveTo>
              <a:lnTo>
                <a:pt x="525" y="55"/>
              </a:lnTo>
              <a:lnTo>
                <a:pt x="528" y="556"/>
              </a:lnTo>
              <a:lnTo>
                <a:pt x="526" y="556"/>
              </a:lnTo>
              <a:lnTo>
                <a:pt x="264" y="55"/>
              </a:lnTo>
              <a:lnTo>
                <a:pt x="1" y="55"/>
              </a:lnTo>
              <a:lnTo>
                <a:pt x="1" y="793"/>
              </a:lnTo>
              <a:lnTo>
                <a:pt x="191" y="793"/>
              </a:lnTo>
              <a:lnTo>
                <a:pt x="184" y="289"/>
              </a:lnTo>
              <a:lnTo>
                <a:pt x="186" y="289"/>
              </a:lnTo>
              <a:lnTo>
                <a:pt x="457" y="793"/>
              </a:lnTo>
              <a:lnTo>
                <a:pt x="714" y="793"/>
              </a:lnTo>
              <a:lnTo>
                <a:pt x="714" y="55"/>
              </a:lnTo>
              <a:close/>
              <a:moveTo>
                <a:pt x="771" y="1024"/>
              </a:moveTo>
              <a:lnTo>
                <a:pt x="771" y="1017"/>
              </a:lnTo>
              <a:lnTo>
                <a:pt x="770" y="1012"/>
              </a:lnTo>
              <a:lnTo>
                <a:pt x="770" y="1010"/>
              </a:lnTo>
              <a:lnTo>
                <a:pt x="770" y="998"/>
              </a:lnTo>
              <a:lnTo>
                <a:pt x="770" y="985"/>
              </a:lnTo>
              <a:lnTo>
                <a:pt x="770" y="971"/>
              </a:lnTo>
              <a:lnTo>
                <a:pt x="768" y="956"/>
              </a:lnTo>
              <a:lnTo>
                <a:pt x="766" y="953"/>
              </a:lnTo>
              <a:lnTo>
                <a:pt x="761" y="945"/>
              </a:lnTo>
              <a:lnTo>
                <a:pt x="750" y="939"/>
              </a:lnTo>
              <a:lnTo>
                <a:pt x="733" y="937"/>
              </a:lnTo>
              <a:lnTo>
                <a:pt x="723" y="937"/>
              </a:lnTo>
              <a:lnTo>
                <a:pt x="712" y="939"/>
              </a:lnTo>
              <a:lnTo>
                <a:pt x="703" y="943"/>
              </a:lnTo>
              <a:lnTo>
                <a:pt x="704" y="962"/>
              </a:lnTo>
              <a:lnTo>
                <a:pt x="711" y="957"/>
              </a:lnTo>
              <a:lnTo>
                <a:pt x="721" y="953"/>
              </a:lnTo>
              <a:lnTo>
                <a:pt x="743" y="953"/>
              </a:lnTo>
              <a:lnTo>
                <a:pt x="750" y="958"/>
              </a:lnTo>
              <a:lnTo>
                <a:pt x="750" y="971"/>
              </a:lnTo>
              <a:lnTo>
                <a:pt x="750" y="985"/>
              </a:lnTo>
              <a:lnTo>
                <a:pt x="749" y="992"/>
              </a:lnTo>
              <a:lnTo>
                <a:pt x="749" y="998"/>
              </a:lnTo>
              <a:lnTo>
                <a:pt x="745" y="1002"/>
              </a:lnTo>
              <a:lnTo>
                <a:pt x="741" y="1007"/>
              </a:lnTo>
              <a:lnTo>
                <a:pt x="736" y="1010"/>
              </a:lnTo>
              <a:lnTo>
                <a:pt x="721" y="1010"/>
              </a:lnTo>
              <a:lnTo>
                <a:pt x="715" y="1007"/>
              </a:lnTo>
              <a:lnTo>
                <a:pt x="715" y="986"/>
              </a:lnTo>
              <a:lnTo>
                <a:pt x="730" y="985"/>
              </a:lnTo>
              <a:lnTo>
                <a:pt x="750" y="985"/>
              </a:lnTo>
              <a:lnTo>
                <a:pt x="750" y="971"/>
              </a:lnTo>
              <a:lnTo>
                <a:pt x="728" y="971"/>
              </a:lnTo>
              <a:lnTo>
                <a:pt x="717" y="972"/>
              </a:lnTo>
              <a:lnTo>
                <a:pt x="700" y="981"/>
              </a:lnTo>
              <a:lnTo>
                <a:pt x="694" y="988"/>
              </a:lnTo>
              <a:lnTo>
                <a:pt x="694" y="1017"/>
              </a:lnTo>
              <a:lnTo>
                <a:pt x="709" y="1026"/>
              </a:lnTo>
              <a:lnTo>
                <a:pt x="734" y="1026"/>
              </a:lnTo>
              <a:lnTo>
                <a:pt x="745" y="1021"/>
              </a:lnTo>
              <a:lnTo>
                <a:pt x="750" y="1012"/>
              </a:lnTo>
              <a:lnTo>
                <a:pt x="751" y="1012"/>
              </a:lnTo>
              <a:lnTo>
                <a:pt x="751" y="1020"/>
              </a:lnTo>
              <a:lnTo>
                <a:pt x="752" y="1024"/>
              </a:lnTo>
              <a:lnTo>
                <a:pt x="771" y="1024"/>
              </a:lnTo>
              <a:close/>
              <a:moveTo>
                <a:pt x="876" y="937"/>
              </a:moveTo>
              <a:lnTo>
                <a:pt x="874" y="937"/>
              </a:lnTo>
              <a:lnTo>
                <a:pt x="856" y="937"/>
              </a:lnTo>
              <a:lnTo>
                <a:pt x="847" y="950"/>
              </a:lnTo>
              <a:lnTo>
                <a:pt x="846" y="958"/>
              </a:lnTo>
              <a:lnTo>
                <a:pt x="846" y="939"/>
              </a:lnTo>
              <a:lnTo>
                <a:pt x="826" y="939"/>
              </a:lnTo>
              <a:lnTo>
                <a:pt x="826" y="1024"/>
              </a:lnTo>
              <a:lnTo>
                <a:pt x="848" y="1024"/>
              </a:lnTo>
              <a:lnTo>
                <a:pt x="848" y="958"/>
              </a:lnTo>
              <a:lnTo>
                <a:pt x="870" y="958"/>
              </a:lnTo>
              <a:lnTo>
                <a:pt x="874" y="959"/>
              </a:lnTo>
              <a:lnTo>
                <a:pt x="876" y="960"/>
              </a:lnTo>
              <a:lnTo>
                <a:pt x="876" y="937"/>
              </a:lnTo>
              <a:close/>
              <a:moveTo>
                <a:pt x="974" y="1024"/>
              </a:moveTo>
              <a:lnTo>
                <a:pt x="974" y="1007"/>
              </a:lnTo>
              <a:lnTo>
                <a:pt x="971" y="1008"/>
              </a:lnTo>
              <a:lnTo>
                <a:pt x="968" y="1009"/>
              </a:lnTo>
              <a:lnTo>
                <a:pt x="955" y="1009"/>
              </a:lnTo>
              <a:lnTo>
                <a:pt x="953" y="1002"/>
              </a:lnTo>
              <a:lnTo>
                <a:pt x="953" y="955"/>
              </a:lnTo>
              <a:lnTo>
                <a:pt x="973" y="955"/>
              </a:lnTo>
              <a:lnTo>
                <a:pt x="973" y="939"/>
              </a:lnTo>
              <a:lnTo>
                <a:pt x="953" y="939"/>
              </a:lnTo>
              <a:lnTo>
                <a:pt x="953" y="914"/>
              </a:lnTo>
              <a:lnTo>
                <a:pt x="931" y="921"/>
              </a:lnTo>
              <a:lnTo>
                <a:pt x="931" y="939"/>
              </a:lnTo>
              <a:lnTo>
                <a:pt x="914" y="939"/>
              </a:lnTo>
              <a:lnTo>
                <a:pt x="914" y="955"/>
              </a:lnTo>
              <a:lnTo>
                <a:pt x="931" y="955"/>
              </a:lnTo>
              <a:lnTo>
                <a:pt x="931" y="1016"/>
              </a:lnTo>
              <a:lnTo>
                <a:pt x="940" y="1026"/>
              </a:lnTo>
              <a:lnTo>
                <a:pt x="965" y="1026"/>
              </a:lnTo>
              <a:lnTo>
                <a:pt x="970" y="1026"/>
              </a:lnTo>
              <a:lnTo>
                <a:pt x="974" y="1024"/>
              </a:lnTo>
              <a:close/>
              <a:moveTo>
                <a:pt x="1097" y="988"/>
              </a:moveTo>
              <a:lnTo>
                <a:pt x="1095" y="973"/>
              </a:lnTo>
              <a:lnTo>
                <a:pt x="1095" y="968"/>
              </a:lnTo>
              <a:lnTo>
                <a:pt x="1089" y="953"/>
              </a:lnTo>
              <a:lnTo>
                <a:pt x="1088" y="951"/>
              </a:lnTo>
              <a:lnTo>
                <a:pt x="1076" y="941"/>
              </a:lnTo>
              <a:lnTo>
                <a:pt x="1075" y="940"/>
              </a:lnTo>
              <a:lnTo>
                <a:pt x="1075" y="973"/>
              </a:lnTo>
              <a:lnTo>
                <a:pt x="1037" y="973"/>
              </a:lnTo>
              <a:lnTo>
                <a:pt x="1038" y="962"/>
              </a:lnTo>
              <a:lnTo>
                <a:pt x="1045" y="953"/>
              </a:lnTo>
              <a:lnTo>
                <a:pt x="1070" y="953"/>
              </a:lnTo>
              <a:lnTo>
                <a:pt x="1075" y="962"/>
              </a:lnTo>
              <a:lnTo>
                <a:pt x="1075" y="973"/>
              </a:lnTo>
              <a:lnTo>
                <a:pt x="1075" y="940"/>
              </a:lnTo>
              <a:lnTo>
                <a:pt x="1056" y="937"/>
              </a:lnTo>
              <a:lnTo>
                <a:pt x="1038" y="940"/>
              </a:lnTo>
              <a:lnTo>
                <a:pt x="1026" y="950"/>
              </a:lnTo>
              <a:lnTo>
                <a:pt x="1019" y="964"/>
              </a:lnTo>
              <a:lnTo>
                <a:pt x="1016" y="982"/>
              </a:lnTo>
              <a:lnTo>
                <a:pt x="1019" y="1001"/>
              </a:lnTo>
              <a:lnTo>
                <a:pt x="1028" y="1015"/>
              </a:lnTo>
              <a:lnTo>
                <a:pt x="1042" y="1023"/>
              </a:lnTo>
              <a:lnTo>
                <a:pt x="1061" y="1026"/>
              </a:lnTo>
              <a:lnTo>
                <a:pt x="1073" y="1026"/>
              </a:lnTo>
              <a:lnTo>
                <a:pt x="1082" y="1024"/>
              </a:lnTo>
              <a:lnTo>
                <a:pt x="1090" y="1020"/>
              </a:lnTo>
              <a:lnTo>
                <a:pt x="1090" y="1010"/>
              </a:lnTo>
              <a:lnTo>
                <a:pt x="1090" y="1001"/>
              </a:lnTo>
              <a:lnTo>
                <a:pt x="1082" y="1006"/>
              </a:lnTo>
              <a:lnTo>
                <a:pt x="1073" y="1010"/>
              </a:lnTo>
              <a:lnTo>
                <a:pt x="1048" y="1010"/>
              </a:lnTo>
              <a:lnTo>
                <a:pt x="1038" y="1002"/>
              </a:lnTo>
              <a:lnTo>
                <a:pt x="1037" y="988"/>
              </a:lnTo>
              <a:lnTo>
                <a:pt x="1097" y="988"/>
              </a:lnTo>
              <a:close/>
              <a:moveTo>
                <a:pt x="1273" y="970"/>
              </a:moveTo>
              <a:lnTo>
                <a:pt x="1272" y="957"/>
              </a:lnTo>
              <a:lnTo>
                <a:pt x="1268" y="946"/>
              </a:lnTo>
              <a:lnTo>
                <a:pt x="1259" y="939"/>
              </a:lnTo>
              <a:lnTo>
                <a:pt x="1246" y="937"/>
              </a:lnTo>
              <a:lnTo>
                <a:pt x="1236" y="937"/>
              </a:lnTo>
              <a:lnTo>
                <a:pt x="1224" y="941"/>
              </a:lnTo>
              <a:lnTo>
                <a:pt x="1219" y="952"/>
              </a:lnTo>
              <a:lnTo>
                <a:pt x="1214" y="941"/>
              </a:lnTo>
              <a:lnTo>
                <a:pt x="1206" y="937"/>
              </a:lnTo>
              <a:lnTo>
                <a:pt x="1186" y="937"/>
              </a:lnTo>
              <a:lnTo>
                <a:pt x="1175" y="940"/>
              </a:lnTo>
              <a:lnTo>
                <a:pt x="1168" y="951"/>
              </a:lnTo>
              <a:lnTo>
                <a:pt x="1168" y="939"/>
              </a:lnTo>
              <a:lnTo>
                <a:pt x="1147" y="939"/>
              </a:lnTo>
              <a:lnTo>
                <a:pt x="1147" y="1024"/>
              </a:lnTo>
              <a:lnTo>
                <a:pt x="1170" y="1024"/>
              </a:lnTo>
              <a:lnTo>
                <a:pt x="1170" y="972"/>
              </a:lnTo>
              <a:lnTo>
                <a:pt x="1171" y="954"/>
              </a:lnTo>
              <a:lnTo>
                <a:pt x="1199" y="954"/>
              </a:lnTo>
              <a:lnTo>
                <a:pt x="1199" y="1024"/>
              </a:lnTo>
              <a:lnTo>
                <a:pt x="1221" y="1024"/>
              </a:lnTo>
              <a:lnTo>
                <a:pt x="1221" y="972"/>
              </a:lnTo>
              <a:lnTo>
                <a:pt x="1223" y="954"/>
              </a:lnTo>
              <a:lnTo>
                <a:pt x="1251" y="954"/>
              </a:lnTo>
              <a:lnTo>
                <a:pt x="1251" y="1024"/>
              </a:lnTo>
              <a:lnTo>
                <a:pt x="1273" y="1024"/>
              </a:lnTo>
              <a:lnTo>
                <a:pt x="1273" y="970"/>
              </a:lnTo>
              <a:close/>
              <a:moveTo>
                <a:pt x="1404" y="988"/>
              </a:moveTo>
              <a:lnTo>
                <a:pt x="1403" y="973"/>
              </a:lnTo>
              <a:lnTo>
                <a:pt x="1402" y="968"/>
              </a:lnTo>
              <a:lnTo>
                <a:pt x="1396" y="953"/>
              </a:lnTo>
              <a:lnTo>
                <a:pt x="1396" y="951"/>
              </a:lnTo>
              <a:lnTo>
                <a:pt x="1383" y="941"/>
              </a:lnTo>
              <a:lnTo>
                <a:pt x="1383" y="940"/>
              </a:lnTo>
              <a:lnTo>
                <a:pt x="1383" y="973"/>
              </a:lnTo>
              <a:lnTo>
                <a:pt x="1345" y="973"/>
              </a:lnTo>
              <a:lnTo>
                <a:pt x="1346" y="962"/>
              </a:lnTo>
              <a:lnTo>
                <a:pt x="1352" y="953"/>
              </a:lnTo>
              <a:lnTo>
                <a:pt x="1377" y="953"/>
              </a:lnTo>
              <a:lnTo>
                <a:pt x="1382" y="962"/>
              </a:lnTo>
              <a:lnTo>
                <a:pt x="1383" y="973"/>
              </a:lnTo>
              <a:lnTo>
                <a:pt x="1383" y="940"/>
              </a:lnTo>
              <a:lnTo>
                <a:pt x="1363" y="937"/>
              </a:lnTo>
              <a:lnTo>
                <a:pt x="1346" y="940"/>
              </a:lnTo>
              <a:lnTo>
                <a:pt x="1334" y="950"/>
              </a:lnTo>
              <a:lnTo>
                <a:pt x="1326" y="964"/>
              </a:lnTo>
              <a:lnTo>
                <a:pt x="1324" y="982"/>
              </a:lnTo>
              <a:lnTo>
                <a:pt x="1327" y="1001"/>
              </a:lnTo>
              <a:lnTo>
                <a:pt x="1335" y="1015"/>
              </a:lnTo>
              <a:lnTo>
                <a:pt x="1349" y="1023"/>
              </a:lnTo>
              <a:lnTo>
                <a:pt x="1368" y="1026"/>
              </a:lnTo>
              <a:lnTo>
                <a:pt x="1380" y="1026"/>
              </a:lnTo>
              <a:lnTo>
                <a:pt x="1390" y="1024"/>
              </a:lnTo>
              <a:lnTo>
                <a:pt x="1398" y="1020"/>
              </a:lnTo>
              <a:lnTo>
                <a:pt x="1398" y="1010"/>
              </a:lnTo>
              <a:lnTo>
                <a:pt x="1398" y="1001"/>
              </a:lnTo>
              <a:lnTo>
                <a:pt x="1390" y="1006"/>
              </a:lnTo>
              <a:lnTo>
                <a:pt x="1380" y="1010"/>
              </a:lnTo>
              <a:lnTo>
                <a:pt x="1356" y="1010"/>
              </a:lnTo>
              <a:lnTo>
                <a:pt x="1346" y="1002"/>
              </a:lnTo>
              <a:lnTo>
                <a:pt x="1345" y="988"/>
              </a:lnTo>
              <a:lnTo>
                <a:pt x="1404" y="988"/>
              </a:lnTo>
              <a:close/>
              <a:moveTo>
                <a:pt x="1464" y="518"/>
              </a:moveTo>
              <a:lnTo>
                <a:pt x="1455" y="444"/>
              </a:lnTo>
              <a:lnTo>
                <a:pt x="1431" y="381"/>
              </a:lnTo>
              <a:lnTo>
                <a:pt x="1417" y="363"/>
              </a:lnTo>
              <a:lnTo>
                <a:pt x="1392" y="328"/>
              </a:lnTo>
              <a:lnTo>
                <a:pt x="1340" y="285"/>
              </a:lnTo>
              <a:lnTo>
                <a:pt x="1278" y="255"/>
              </a:lnTo>
              <a:lnTo>
                <a:pt x="1258" y="249"/>
              </a:lnTo>
              <a:lnTo>
                <a:pt x="1258" y="518"/>
              </a:lnTo>
              <a:lnTo>
                <a:pt x="1250" y="576"/>
              </a:lnTo>
              <a:lnTo>
                <a:pt x="1227" y="626"/>
              </a:lnTo>
              <a:lnTo>
                <a:pt x="1187" y="660"/>
              </a:lnTo>
              <a:lnTo>
                <a:pt x="1128" y="672"/>
              </a:lnTo>
              <a:lnTo>
                <a:pt x="1069" y="660"/>
              </a:lnTo>
              <a:lnTo>
                <a:pt x="1028" y="626"/>
              </a:lnTo>
              <a:lnTo>
                <a:pt x="1005" y="576"/>
              </a:lnTo>
              <a:lnTo>
                <a:pt x="998" y="518"/>
              </a:lnTo>
              <a:lnTo>
                <a:pt x="1005" y="459"/>
              </a:lnTo>
              <a:lnTo>
                <a:pt x="1028" y="409"/>
              </a:lnTo>
              <a:lnTo>
                <a:pt x="1069" y="375"/>
              </a:lnTo>
              <a:lnTo>
                <a:pt x="1128" y="363"/>
              </a:lnTo>
              <a:lnTo>
                <a:pt x="1187" y="375"/>
              </a:lnTo>
              <a:lnTo>
                <a:pt x="1227" y="409"/>
              </a:lnTo>
              <a:lnTo>
                <a:pt x="1250" y="459"/>
              </a:lnTo>
              <a:lnTo>
                <a:pt x="1258" y="518"/>
              </a:lnTo>
              <a:lnTo>
                <a:pt x="1258" y="249"/>
              </a:lnTo>
              <a:lnTo>
                <a:pt x="1206" y="236"/>
              </a:lnTo>
              <a:lnTo>
                <a:pt x="1128" y="229"/>
              </a:lnTo>
              <a:lnTo>
                <a:pt x="1049" y="236"/>
              </a:lnTo>
              <a:lnTo>
                <a:pt x="978" y="255"/>
              </a:lnTo>
              <a:lnTo>
                <a:pt x="915" y="285"/>
              </a:lnTo>
              <a:lnTo>
                <a:pt x="864" y="328"/>
              </a:lnTo>
              <a:lnTo>
                <a:pt x="825" y="381"/>
              </a:lnTo>
              <a:lnTo>
                <a:pt x="800" y="444"/>
              </a:lnTo>
              <a:lnTo>
                <a:pt x="791" y="518"/>
              </a:lnTo>
              <a:lnTo>
                <a:pt x="800" y="591"/>
              </a:lnTo>
              <a:lnTo>
                <a:pt x="825" y="655"/>
              </a:lnTo>
              <a:lnTo>
                <a:pt x="864" y="708"/>
              </a:lnTo>
              <a:lnTo>
                <a:pt x="915" y="750"/>
              </a:lnTo>
              <a:lnTo>
                <a:pt x="978" y="780"/>
              </a:lnTo>
              <a:lnTo>
                <a:pt x="1049" y="799"/>
              </a:lnTo>
              <a:lnTo>
                <a:pt x="1128" y="806"/>
              </a:lnTo>
              <a:lnTo>
                <a:pt x="1206" y="799"/>
              </a:lnTo>
              <a:lnTo>
                <a:pt x="1278" y="780"/>
              </a:lnTo>
              <a:lnTo>
                <a:pt x="1340" y="750"/>
              </a:lnTo>
              <a:lnTo>
                <a:pt x="1392" y="708"/>
              </a:lnTo>
              <a:lnTo>
                <a:pt x="1418" y="672"/>
              </a:lnTo>
              <a:lnTo>
                <a:pt x="1431" y="655"/>
              </a:lnTo>
              <a:lnTo>
                <a:pt x="1455" y="591"/>
              </a:lnTo>
              <a:lnTo>
                <a:pt x="1464" y="518"/>
              </a:lnTo>
              <a:close/>
              <a:moveTo>
                <a:pt x="1534" y="970"/>
              </a:moveTo>
              <a:lnTo>
                <a:pt x="1532" y="957"/>
              </a:lnTo>
              <a:lnTo>
                <a:pt x="1527" y="946"/>
              </a:lnTo>
              <a:lnTo>
                <a:pt x="1518" y="939"/>
              </a:lnTo>
              <a:lnTo>
                <a:pt x="1505" y="937"/>
              </a:lnTo>
              <a:lnTo>
                <a:pt x="1493" y="937"/>
              </a:lnTo>
              <a:lnTo>
                <a:pt x="1484" y="940"/>
              </a:lnTo>
              <a:lnTo>
                <a:pt x="1477" y="950"/>
              </a:lnTo>
              <a:lnTo>
                <a:pt x="1476" y="950"/>
              </a:lnTo>
              <a:lnTo>
                <a:pt x="1476" y="939"/>
              </a:lnTo>
              <a:lnTo>
                <a:pt x="1455" y="939"/>
              </a:lnTo>
              <a:lnTo>
                <a:pt x="1455" y="1024"/>
              </a:lnTo>
              <a:lnTo>
                <a:pt x="1477" y="1024"/>
              </a:lnTo>
              <a:lnTo>
                <a:pt x="1477" y="971"/>
              </a:lnTo>
              <a:lnTo>
                <a:pt x="1481" y="954"/>
              </a:lnTo>
              <a:lnTo>
                <a:pt x="1511" y="954"/>
              </a:lnTo>
              <a:lnTo>
                <a:pt x="1512" y="1024"/>
              </a:lnTo>
              <a:lnTo>
                <a:pt x="1534" y="1024"/>
              </a:lnTo>
              <a:lnTo>
                <a:pt x="1534" y="970"/>
              </a:lnTo>
              <a:close/>
              <a:moveTo>
                <a:pt x="1641" y="1024"/>
              </a:moveTo>
              <a:lnTo>
                <a:pt x="1641" y="1007"/>
              </a:lnTo>
              <a:lnTo>
                <a:pt x="1638" y="1008"/>
              </a:lnTo>
              <a:lnTo>
                <a:pt x="1634" y="1009"/>
              </a:lnTo>
              <a:lnTo>
                <a:pt x="1622" y="1009"/>
              </a:lnTo>
              <a:lnTo>
                <a:pt x="1620" y="1002"/>
              </a:lnTo>
              <a:lnTo>
                <a:pt x="1620" y="955"/>
              </a:lnTo>
              <a:lnTo>
                <a:pt x="1640" y="955"/>
              </a:lnTo>
              <a:lnTo>
                <a:pt x="1640" y="939"/>
              </a:lnTo>
              <a:lnTo>
                <a:pt x="1620" y="939"/>
              </a:lnTo>
              <a:lnTo>
                <a:pt x="1620" y="914"/>
              </a:lnTo>
              <a:lnTo>
                <a:pt x="1598" y="921"/>
              </a:lnTo>
              <a:lnTo>
                <a:pt x="1598" y="939"/>
              </a:lnTo>
              <a:lnTo>
                <a:pt x="1581" y="939"/>
              </a:lnTo>
              <a:lnTo>
                <a:pt x="1581" y="955"/>
              </a:lnTo>
              <a:lnTo>
                <a:pt x="1598" y="955"/>
              </a:lnTo>
              <a:lnTo>
                <a:pt x="1598" y="1016"/>
              </a:lnTo>
              <a:lnTo>
                <a:pt x="1607" y="1026"/>
              </a:lnTo>
              <a:lnTo>
                <a:pt x="1631" y="1026"/>
              </a:lnTo>
              <a:lnTo>
                <a:pt x="1637" y="1026"/>
              </a:lnTo>
              <a:lnTo>
                <a:pt x="1641" y="1024"/>
              </a:lnTo>
              <a:close/>
              <a:moveTo>
                <a:pt x="1843" y="988"/>
              </a:moveTo>
              <a:lnTo>
                <a:pt x="1842" y="973"/>
              </a:lnTo>
              <a:lnTo>
                <a:pt x="1841" y="968"/>
              </a:lnTo>
              <a:lnTo>
                <a:pt x="1835" y="953"/>
              </a:lnTo>
              <a:lnTo>
                <a:pt x="1835" y="951"/>
              </a:lnTo>
              <a:lnTo>
                <a:pt x="1822" y="941"/>
              </a:lnTo>
              <a:lnTo>
                <a:pt x="1822" y="940"/>
              </a:lnTo>
              <a:lnTo>
                <a:pt x="1822" y="973"/>
              </a:lnTo>
              <a:lnTo>
                <a:pt x="1784" y="973"/>
              </a:lnTo>
              <a:lnTo>
                <a:pt x="1785" y="962"/>
              </a:lnTo>
              <a:lnTo>
                <a:pt x="1791" y="953"/>
              </a:lnTo>
              <a:lnTo>
                <a:pt x="1816" y="953"/>
              </a:lnTo>
              <a:lnTo>
                <a:pt x="1821" y="962"/>
              </a:lnTo>
              <a:lnTo>
                <a:pt x="1822" y="973"/>
              </a:lnTo>
              <a:lnTo>
                <a:pt x="1822" y="940"/>
              </a:lnTo>
              <a:lnTo>
                <a:pt x="1802" y="937"/>
              </a:lnTo>
              <a:lnTo>
                <a:pt x="1785" y="940"/>
              </a:lnTo>
              <a:lnTo>
                <a:pt x="1773" y="950"/>
              </a:lnTo>
              <a:lnTo>
                <a:pt x="1765" y="964"/>
              </a:lnTo>
              <a:lnTo>
                <a:pt x="1763" y="982"/>
              </a:lnTo>
              <a:lnTo>
                <a:pt x="1766" y="1001"/>
              </a:lnTo>
              <a:lnTo>
                <a:pt x="1774" y="1015"/>
              </a:lnTo>
              <a:lnTo>
                <a:pt x="1788" y="1023"/>
              </a:lnTo>
              <a:lnTo>
                <a:pt x="1807" y="1026"/>
              </a:lnTo>
              <a:lnTo>
                <a:pt x="1819" y="1026"/>
              </a:lnTo>
              <a:lnTo>
                <a:pt x="1829" y="1024"/>
              </a:lnTo>
              <a:lnTo>
                <a:pt x="1837" y="1020"/>
              </a:lnTo>
              <a:lnTo>
                <a:pt x="1837" y="1010"/>
              </a:lnTo>
              <a:lnTo>
                <a:pt x="1837" y="1001"/>
              </a:lnTo>
              <a:lnTo>
                <a:pt x="1829" y="1006"/>
              </a:lnTo>
              <a:lnTo>
                <a:pt x="1819" y="1010"/>
              </a:lnTo>
              <a:lnTo>
                <a:pt x="1795" y="1010"/>
              </a:lnTo>
              <a:lnTo>
                <a:pt x="1785" y="1002"/>
              </a:lnTo>
              <a:lnTo>
                <a:pt x="1784" y="988"/>
              </a:lnTo>
              <a:lnTo>
                <a:pt x="1843" y="988"/>
              </a:lnTo>
              <a:close/>
              <a:moveTo>
                <a:pt x="1951" y="998"/>
              </a:moveTo>
              <a:lnTo>
                <a:pt x="1945" y="982"/>
              </a:lnTo>
              <a:lnTo>
                <a:pt x="1931" y="974"/>
              </a:lnTo>
              <a:lnTo>
                <a:pt x="1918" y="970"/>
              </a:lnTo>
              <a:lnTo>
                <a:pt x="1912" y="962"/>
              </a:lnTo>
              <a:lnTo>
                <a:pt x="1912" y="955"/>
              </a:lnTo>
              <a:lnTo>
                <a:pt x="1919" y="953"/>
              </a:lnTo>
              <a:lnTo>
                <a:pt x="1933" y="953"/>
              </a:lnTo>
              <a:lnTo>
                <a:pt x="1938" y="954"/>
              </a:lnTo>
              <a:lnTo>
                <a:pt x="1945" y="957"/>
              </a:lnTo>
              <a:lnTo>
                <a:pt x="1947" y="940"/>
              </a:lnTo>
              <a:lnTo>
                <a:pt x="1933" y="937"/>
              </a:lnTo>
              <a:lnTo>
                <a:pt x="1922" y="937"/>
              </a:lnTo>
              <a:lnTo>
                <a:pt x="1910" y="938"/>
              </a:lnTo>
              <a:lnTo>
                <a:pt x="1899" y="943"/>
              </a:lnTo>
              <a:lnTo>
                <a:pt x="1891" y="951"/>
              </a:lnTo>
              <a:lnTo>
                <a:pt x="1889" y="963"/>
              </a:lnTo>
              <a:lnTo>
                <a:pt x="1895" y="980"/>
              </a:lnTo>
              <a:lnTo>
                <a:pt x="1908" y="987"/>
              </a:lnTo>
              <a:lnTo>
                <a:pt x="1921" y="991"/>
              </a:lnTo>
              <a:lnTo>
                <a:pt x="1927" y="1000"/>
              </a:lnTo>
              <a:lnTo>
                <a:pt x="1927" y="1008"/>
              </a:lnTo>
              <a:lnTo>
                <a:pt x="1918" y="1010"/>
              </a:lnTo>
              <a:lnTo>
                <a:pt x="1905" y="1010"/>
              </a:lnTo>
              <a:lnTo>
                <a:pt x="1898" y="1008"/>
              </a:lnTo>
              <a:lnTo>
                <a:pt x="1891" y="1004"/>
              </a:lnTo>
              <a:lnTo>
                <a:pt x="1889" y="1023"/>
              </a:lnTo>
              <a:lnTo>
                <a:pt x="1898" y="1025"/>
              </a:lnTo>
              <a:lnTo>
                <a:pt x="1906" y="1026"/>
              </a:lnTo>
              <a:lnTo>
                <a:pt x="1915" y="1026"/>
              </a:lnTo>
              <a:lnTo>
                <a:pt x="1928" y="1025"/>
              </a:lnTo>
              <a:lnTo>
                <a:pt x="1940" y="1020"/>
              </a:lnTo>
              <a:lnTo>
                <a:pt x="1948" y="1011"/>
              </a:lnTo>
              <a:lnTo>
                <a:pt x="1951" y="998"/>
              </a:lnTo>
              <a:close/>
              <a:moveTo>
                <a:pt x="1962" y="236"/>
              </a:moveTo>
              <a:lnTo>
                <a:pt x="1946" y="233"/>
              </a:lnTo>
              <a:lnTo>
                <a:pt x="1929" y="231"/>
              </a:lnTo>
              <a:lnTo>
                <a:pt x="1912" y="230"/>
              </a:lnTo>
              <a:lnTo>
                <a:pt x="1894" y="229"/>
              </a:lnTo>
              <a:lnTo>
                <a:pt x="1836" y="237"/>
              </a:lnTo>
              <a:lnTo>
                <a:pt x="1789" y="260"/>
              </a:lnTo>
              <a:lnTo>
                <a:pt x="1752" y="296"/>
              </a:lnTo>
              <a:lnTo>
                <a:pt x="1723" y="344"/>
              </a:lnTo>
              <a:lnTo>
                <a:pt x="1721" y="344"/>
              </a:lnTo>
              <a:lnTo>
                <a:pt x="1721" y="242"/>
              </a:lnTo>
              <a:lnTo>
                <a:pt x="1539" y="242"/>
              </a:lnTo>
              <a:lnTo>
                <a:pt x="1539" y="793"/>
              </a:lnTo>
              <a:lnTo>
                <a:pt x="1739" y="793"/>
              </a:lnTo>
              <a:lnTo>
                <a:pt x="1739" y="560"/>
              </a:lnTo>
              <a:lnTo>
                <a:pt x="1748" y="488"/>
              </a:lnTo>
              <a:lnTo>
                <a:pt x="1776" y="434"/>
              </a:lnTo>
              <a:lnTo>
                <a:pt x="1822" y="400"/>
              </a:lnTo>
              <a:lnTo>
                <a:pt x="1884" y="388"/>
              </a:lnTo>
              <a:lnTo>
                <a:pt x="1901" y="388"/>
              </a:lnTo>
              <a:lnTo>
                <a:pt x="1918" y="389"/>
              </a:lnTo>
              <a:lnTo>
                <a:pt x="1935" y="391"/>
              </a:lnTo>
              <a:lnTo>
                <a:pt x="1952" y="394"/>
              </a:lnTo>
              <a:lnTo>
                <a:pt x="1962" y="236"/>
              </a:lnTo>
              <a:close/>
              <a:moveTo>
                <a:pt x="2052" y="1024"/>
              </a:moveTo>
              <a:lnTo>
                <a:pt x="2052" y="1007"/>
              </a:lnTo>
              <a:lnTo>
                <a:pt x="2049" y="1008"/>
              </a:lnTo>
              <a:lnTo>
                <a:pt x="2046" y="1009"/>
              </a:lnTo>
              <a:lnTo>
                <a:pt x="2033" y="1009"/>
              </a:lnTo>
              <a:lnTo>
                <a:pt x="2031" y="1002"/>
              </a:lnTo>
              <a:lnTo>
                <a:pt x="2031" y="955"/>
              </a:lnTo>
              <a:lnTo>
                <a:pt x="2051" y="955"/>
              </a:lnTo>
              <a:lnTo>
                <a:pt x="2051" y="939"/>
              </a:lnTo>
              <a:lnTo>
                <a:pt x="2031" y="939"/>
              </a:lnTo>
              <a:lnTo>
                <a:pt x="2031" y="914"/>
              </a:lnTo>
              <a:lnTo>
                <a:pt x="2009" y="921"/>
              </a:lnTo>
              <a:lnTo>
                <a:pt x="2009" y="939"/>
              </a:lnTo>
              <a:lnTo>
                <a:pt x="1992" y="939"/>
              </a:lnTo>
              <a:lnTo>
                <a:pt x="1992" y="955"/>
              </a:lnTo>
              <a:lnTo>
                <a:pt x="2009" y="955"/>
              </a:lnTo>
              <a:lnTo>
                <a:pt x="2009" y="1016"/>
              </a:lnTo>
              <a:lnTo>
                <a:pt x="2018" y="1026"/>
              </a:lnTo>
              <a:lnTo>
                <a:pt x="2043" y="1026"/>
              </a:lnTo>
              <a:lnTo>
                <a:pt x="2048" y="1026"/>
              </a:lnTo>
              <a:lnTo>
                <a:pt x="2052" y="1024"/>
              </a:lnTo>
              <a:close/>
              <a:moveTo>
                <a:pt x="2202" y="899"/>
              </a:moveTo>
              <a:lnTo>
                <a:pt x="2180" y="899"/>
              </a:lnTo>
              <a:lnTo>
                <a:pt x="2180" y="1024"/>
              </a:lnTo>
              <a:lnTo>
                <a:pt x="2202" y="1024"/>
              </a:lnTo>
              <a:lnTo>
                <a:pt x="2202" y="899"/>
              </a:lnTo>
              <a:close/>
              <a:moveTo>
                <a:pt x="2305" y="927"/>
              </a:moveTo>
              <a:lnTo>
                <a:pt x="2291" y="903"/>
              </a:lnTo>
              <a:lnTo>
                <a:pt x="2268" y="903"/>
              </a:lnTo>
              <a:lnTo>
                <a:pt x="2291" y="927"/>
              </a:lnTo>
              <a:lnTo>
                <a:pt x="2305" y="927"/>
              </a:lnTo>
              <a:close/>
              <a:moveTo>
                <a:pt x="2331" y="1024"/>
              </a:moveTo>
              <a:lnTo>
                <a:pt x="2330" y="1017"/>
              </a:lnTo>
              <a:lnTo>
                <a:pt x="2330" y="1012"/>
              </a:lnTo>
              <a:lnTo>
                <a:pt x="2330" y="1010"/>
              </a:lnTo>
              <a:lnTo>
                <a:pt x="2330" y="998"/>
              </a:lnTo>
              <a:lnTo>
                <a:pt x="2330" y="985"/>
              </a:lnTo>
              <a:lnTo>
                <a:pt x="2329" y="971"/>
              </a:lnTo>
              <a:lnTo>
                <a:pt x="2328" y="956"/>
              </a:lnTo>
              <a:lnTo>
                <a:pt x="2326" y="953"/>
              </a:lnTo>
              <a:lnTo>
                <a:pt x="2321" y="945"/>
              </a:lnTo>
              <a:lnTo>
                <a:pt x="2309" y="939"/>
              </a:lnTo>
              <a:lnTo>
                <a:pt x="2293" y="937"/>
              </a:lnTo>
              <a:lnTo>
                <a:pt x="2283" y="937"/>
              </a:lnTo>
              <a:lnTo>
                <a:pt x="2271" y="939"/>
              </a:lnTo>
              <a:lnTo>
                <a:pt x="2263" y="943"/>
              </a:lnTo>
              <a:lnTo>
                <a:pt x="2263" y="962"/>
              </a:lnTo>
              <a:lnTo>
                <a:pt x="2271" y="957"/>
              </a:lnTo>
              <a:lnTo>
                <a:pt x="2280" y="953"/>
              </a:lnTo>
              <a:lnTo>
                <a:pt x="2303" y="953"/>
              </a:lnTo>
              <a:lnTo>
                <a:pt x="2309" y="958"/>
              </a:lnTo>
              <a:lnTo>
                <a:pt x="2309" y="971"/>
              </a:lnTo>
              <a:lnTo>
                <a:pt x="2309" y="985"/>
              </a:lnTo>
              <a:lnTo>
                <a:pt x="2309" y="992"/>
              </a:lnTo>
              <a:lnTo>
                <a:pt x="2308" y="998"/>
              </a:lnTo>
              <a:lnTo>
                <a:pt x="2305" y="1002"/>
              </a:lnTo>
              <a:lnTo>
                <a:pt x="2301" y="1007"/>
              </a:lnTo>
              <a:lnTo>
                <a:pt x="2296" y="1010"/>
              </a:lnTo>
              <a:lnTo>
                <a:pt x="2281" y="1010"/>
              </a:lnTo>
              <a:lnTo>
                <a:pt x="2275" y="1007"/>
              </a:lnTo>
              <a:lnTo>
                <a:pt x="2275" y="986"/>
              </a:lnTo>
              <a:lnTo>
                <a:pt x="2290" y="985"/>
              </a:lnTo>
              <a:lnTo>
                <a:pt x="2309" y="985"/>
              </a:lnTo>
              <a:lnTo>
                <a:pt x="2309" y="971"/>
              </a:lnTo>
              <a:lnTo>
                <a:pt x="2288" y="971"/>
              </a:lnTo>
              <a:lnTo>
                <a:pt x="2277" y="972"/>
              </a:lnTo>
              <a:lnTo>
                <a:pt x="2260" y="981"/>
              </a:lnTo>
              <a:lnTo>
                <a:pt x="2253" y="988"/>
              </a:lnTo>
              <a:lnTo>
                <a:pt x="2253" y="1017"/>
              </a:lnTo>
              <a:lnTo>
                <a:pt x="2268" y="1026"/>
              </a:lnTo>
              <a:lnTo>
                <a:pt x="2294" y="1026"/>
              </a:lnTo>
              <a:lnTo>
                <a:pt x="2305" y="1021"/>
              </a:lnTo>
              <a:lnTo>
                <a:pt x="2310" y="1012"/>
              </a:lnTo>
              <a:lnTo>
                <a:pt x="2310" y="1020"/>
              </a:lnTo>
              <a:lnTo>
                <a:pt x="2311" y="1024"/>
              </a:lnTo>
              <a:lnTo>
                <a:pt x="2331" y="1024"/>
              </a:lnTo>
              <a:close/>
              <a:moveTo>
                <a:pt x="2634" y="954"/>
              </a:moveTo>
              <a:lnTo>
                <a:pt x="2622" y="942"/>
              </a:lnTo>
              <a:lnTo>
                <a:pt x="2597" y="942"/>
              </a:lnTo>
              <a:lnTo>
                <a:pt x="2588" y="950"/>
              </a:lnTo>
              <a:lnTo>
                <a:pt x="2584" y="960"/>
              </a:lnTo>
              <a:lnTo>
                <a:pt x="2417" y="960"/>
              </a:lnTo>
              <a:lnTo>
                <a:pt x="2417" y="976"/>
              </a:lnTo>
              <a:lnTo>
                <a:pt x="2584" y="976"/>
              </a:lnTo>
              <a:lnTo>
                <a:pt x="2588" y="986"/>
              </a:lnTo>
              <a:lnTo>
                <a:pt x="2597" y="994"/>
              </a:lnTo>
              <a:lnTo>
                <a:pt x="2622" y="994"/>
              </a:lnTo>
              <a:lnTo>
                <a:pt x="2634" y="982"/>
              </a:lnTo>
              <a:lnTo>
                <a:pt x="2634" y="954"/>
              </a:lnTo>
              <a:close/>
              <a:moveTo>
                <a:pt x="2638" y="0"/>
              </a:moveTo>
              <a:lnTo>
                <a:pt x="2438" y="0"/>
              </a:lnTo>
              <a:lnTo>
                <a:pt x="2438" y="519"/>
              </a:lnTo>
              <a:lnTo>
                <a:pt x="2429" y="575"/>
              </a:lnTo>
              <a:lnTo>
                <a:pt x="2402" y="620"/>
              </a:lnTo>
              <a:lnTo>
                <a:pt x="2363" y="649"/>
              </a:lnTo>
              <a:lnTo>
                <a:pt x="2316" y="660"/>
              </a:lnTo>
              <a:lnTo>
                <a:pt x="2266" y="649"/>
              </a:lnTo>
              <a:lnTo>
                <a:pt x="2227" y="619"/>
              </a:lnTo>
              <a:lnTo>
                <a:pt x="2204" y="572"/>
              </a:lnTo>
              <a:lnTo>
                <a:pt x="2195" y="512"/>
              </a:lnTo>
              <a:lnTo>
                <a:pt x="2203" y="460"/>
              </a:lnTo>
              <a:lnTo>
                <a:pt x="2227" y="416"/>
              </a:lnTo>
              <a:lnTo>
                <a:pt x="2265" y="386"/>
              </a:lnTo>
              <a:lnTo>
                <a:pt x="2316" y="375"/>
              </a:lnTo>
              <a:lnTo>
                <a:pt x="2366" y="386"/>
              </a:lnTo>
              <a:lnTo>
                <a:pt x="2405" y="416"/>
              </a:lnTo>
              <a:lnTo>
                <a:pt x="2430" y="461"/>
              </a:lnTo>
              <a:lnTo>
                <a:pt x="2438" y="519"/>
              </a:lnTo>
              <a:lnTo>
                <a:pt x="2438" y="0"/>
              </a:lnTo>
              <a:lnTo>
                <a:pt x="2437" y="0"/>
              </a:lnTo>
              <a:lnTo>
                <a:pt x="2437" y="313"/>
              </a:lnTo>
              <a:lnTo>
                <a:pt x="2435" y="313"/>
              </a:lnTo>
              <a:lnTo>
                <a:pt x="2394" y="273"/>
              </a:lnTo>
              <a:lnTo>
                <a:pt x="2347" y="247"/>
              </a:lnTo>
              <a:lnTo>
                <a:pt x="2294" y="234"/>
              </a:lnTo>
              <a:lnTo>
                <a:pt x="2236" y="229"/>
              </a:lnTo>
              <a:lnTo>
                <a:pt x="2163" y="241"/>
              </a:lnTo>
              <a:lnTo>
                <a:pt x="2101" y="271"/>
              </a:lnTo>
              <a:lnTo>
                <a:pt x="2053" y="318"/>
              </a:lnTo>
              <a:lnTo>
                <a:pt x="2017" y="375"/>
              </a:lnTo>
              <a:lnTo>
                <a:pt x="1996" y="440"/>
              </a:lnTo>
              <a:lnTo>
                <a:pt x="1989" y="507"/>
              </a:lnTo>
              <a:lnTo>
                <a:pt x="1996" y="586"/>
              </a:lnTo>
              <a:lnTo>
                <a:pt x="2019" y="657"/>
              </a:lnTo>
              <a:lnTo>
                <a:pt x="2056" y="718"/>
              </a:lnTo>
              <a:lnTo>
                <a:pt x="2108" y="764"/>
              </a:lnTo>
              <a:lnTo>
                <a:pt x="2174" y="795"/>
              </a:lnTo>
              <a:lnTo>
                <a:pt x="2253" y="806"/>
              </a:lnTo>
              <a:lnTo>
                <a:pt x="2319" y="797"/>
              </a:lnTo>
              <a:lnTo>
                <a:pt x="2377" y="773"/>
              </a:lnTo>
              <a:lnTo>
                <a:pt x="2423" y="738"/>
              </a:lnTo>
              <a:lnTo>
                <a:pt x="2452" y="695"/>
              </a:lnTo>
              <a:lnTo>
                <a:pt x="2454" y="695"/>
              </a:lnTo>
              <a:lnTo>
                <a:pt x="2454" y="793"/>
              </a:lnTo>
              <a:lnTo>
                <a:pt x="2638" y="793"/>
              </a:lnTo>
              <a:lnTo>
                <a:pt x="2638" y="695"/>
              </a:lnTo>
              <a:lnTo>
                <a:pt x="2638" y="660"/>
              </a:lnTo>
              <a:lnTo>
                <a:pt x="2638" y="375"/>
              </a:lnTo>
              <a:lnTo>
                <a:pt x="2638" y="313"/>
              </a:lnTo>
              <a:lnTo>
                <a:pt x="2638"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8lilern01\ERIC%20GRANGE\en%20cours\OUTIL%202010%20Roubaix-Tourco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8lilern01\Documents%20and%20Settings\lpoquet\Local%20Settings\Temporary%20Internet%20Files\Content.Outlook\3S9U88VD\test%20AT%20%20outil%20suivi%20mesures%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es"/>
      <sheetName val="mesures"/>
      <sheetName val="liste des opérateurs"/>
      <sheetName val="Listes"/>
      <sheetName val="barême RMI2007"/>
      <sheetName val="barême RMI2008"/>
      <sheetName val="barême RMI2009"/>
      <sheetName val="barême RSA2010"/>
      <sheetName val="Tempo"/>
      <sheetName val="Suivi Mesures Acc2010"/>
      <sheetName val="Suivi Mesures AccColl2010"/>
      <sheetName val="nv Suivi mesures et budgétaire"/>
      <sheetName val="Suivi Diagnostics NA2010"/>
      <sheetName val="graph bilan"/>
    </sheetNames>
    <sheetDataSet>
      <sheetData sheetId="0"/>
      <sheetData sheetId="1">
        <row r="1">
          <cell r="A1" t="str">
            <v>Type de mesure</v>
          </cell>
          <cell r="E1" t="str">
            <v>Type de mesure Collectives</v>
          </cell>
          <cell r="I1" t="str">
            <v>Type de diagnostic (pour refus)</v>
          </cell>
        </row>
        <row r="2">
          <cell r="A2" t="str">
            <v>Recherche de logement / suivi individuel</v>
          </cell>
          <cell r="E2" t="str">
            <v>Recherche de logement collectif/ Information</v>
          </cell>
          <cell r="I2" t="str">
            <v>ACCES</v>
          </cell>
        </row>
        <row r="3">
          <cell r="A3" t="str">
            <v>Installation dans le logement</v>
          </cell>
          <cell r="E3" t="str">
            <v>Recherche de logement collectif/ Prospection</v>
          </cell>
          <cell r="I3" t="str">
            <v>MAINTIEN</v>
          </cell>
        </row>
        <row r="4">
          <cell r="A4" t="str">
            <v>Maîtrise du loyer et des charges</v>
          </cell>
          <cell r="E4" t="str">
            <v>Mesure collective / information cumulée à une mesure individuelle</v>
          </cell>
          <cell r="I4" t="str">
            <v>SPECIFIQUE</v>
          </cell>
        </row>
        <row r="5">
          <cell r="A5" t="str">
            <v>Appropriation du logement / suivi individuel</v>
          </cell>
          <cell r="E5" t="str">
            <v>Mesure collective / prospection cumulée à une mesure individuelle</v>
          </cell>
        </row>
        <row r="6">
          <cell r="A6" t="str">
            <v>Médiation</v>
          </cell>
          <cell r="E6" t="str">
            <v>Appropriation du logement / action collective</v>
          </cell>
        </row>
        <row r="7">
          <cell r="A7" t="str">
            <v>Module spécifique</v>
          </cell>
        </row>
      </sheetData>
      <sheetData sheetId="2">
        <row r="1">
          <cell r="A1" t="str">
            <v>DT de AVESNES</v>
          </cell>
          <cell r="B1" t="str">
            <v>DT de CAMBRAI</v>
          </cell>
          <cell r="C1" t="str">
            <v>DT de DOUAI</v>
          </cell>
          <cell r="D1" t="str">
            <v>DT de LILLE</v>
          </cell>
          <cell r="E1" t="str">
            <v>DT de ROUBAIX-TOURCOING</v>
          </cell>
          <cell r="G1" t="str">
            <v>DT FLANDRES INTERIEURES</v>
          </cell>
          <cell r="H1" t="str">
            <v>DT FLANDRES MARITIMES</v>
          </cell>
        </row>
        <row r="2">
          <cell r="A2" t="str">
            <v>ACCUEIL ET PROMOTION SAMBRE</v>
          </cell>
          <cell r="B2" t="str">
            <v>ASDAHC ( Ex-ACORS)</v>
          </cell>
          <cell r="C2" t="str">
            <v>TOITS DE VIE (ex AILD)</v>
          </cell>
          <cell r="D2" t="str">
            <v>AARS</v>
          </cell>
          <cell r="E2" t="str">
            <v>ACCUEIL FRATERNEL ROUBAISIEN</v>
          </cell>
          <cell r="G2" t="str">
            <v>DT FLANDRES INTERIEURES 2010</v>
          </cell>
          <cell r="H2" t="str">
            <v>AAE service Adultes</v>
          </cell>
        </row>
        <row r="3">
          <cell r="A3" t="str">
            <v>CAL PACT DE L'AVESNOIS</v>
          </cell>
          <cell r="B3" t="str">
            <v>ARPE</v>
          </cell>
          <cell r="C3" t="str">
            <v>LES COMPAGNONS DE l'ESPOIR</v>
          </cell>
          <cell r="D3" t="str">
            <v>ABEJ</v>
          </cell>
          <cell r="E3" t="str">
            <v>CENTRE SOCIAL DES HAUTS CHAMPS</v>
          </cell>
          <cell r="G3" t="str">
            <v>PACT de Dunkerque (antenne Hazebrouck)</v>
          </cell>
          <cell r="H3" t="str">
            <v>AIPI</v>
          </cell>
        </row>
        <row r="4">
          <cell r="A4" t="str">
            <v>PRIM'TOIT</v>
          </cell>
          <cell r="B4" t="str">
            <v>HAVRE</v>
          </cell>
          <cell r="C4" t="str">
            <v>PRIM'TOIT</v>
          </cell>
          <cell r="D4" t="str">
            <v>ADNSEA ( ARAS)</v>
          </cell>
          <cell r="E4" t="str">
            <v>GRAAL Roubaix</v>
          </cell>
          <cell r="G4" t="str">
            <v>CoLoLo (antenne OSLO)</v>
          </cell>
          <cell r="H4" t="str">
            <v>AFEJI Dunkerque</v>
          </cell>
        </row>
        <row r="5">
          <cell r="B5" t="str">
            <v>CAL PACT DU CAMBRESIS</v>
          </cell>
          <cell r="C5" t="str">
            <v>PACT DU DOUAISIS</v>
          </cell>
          <cell r="D5" t="str">
            <v>AFEJI</v>
          </cell>
          <cell r="E5" t="str">
            <v>HOME DES FLANDRES classique</v>
          </cell>
          <cell r="G5" t="str">
            <v>PACT Métropole Nord (Antenne Armentières)</v>
          </cell>
          <cell r="H5" t="str">
            <v>CCAS de Gravelines</v>
          </cell>
        </row>
        <row r="6">
          <cell r="B6" t="str">
            <v>PRIM'TOIT</v>
          </cell>
          <cell r="D6" t="str">
            <v>AREAS</v>
          </cell>
          <cell r="E6" t="str">
            <v>HOME DES FLANDRES logement des jeunes</v>
          </cell>
          <cell r="H6" t="str">
            <v>FLIU</v>
          </cell>
        </row>
        <row r="7">
          <cell r="D7" t="str">
            <v>CAPHARNAÜM</v>
          </cell>
          <cell r="E7" t="str">
            <v>PMN - Antenne de Roubaix</v>
          </cell>
          <cell r="H7" t="str">
            <v>Foyer CHRS Thérèse Caulier</v>
          </cell>
        </row>
        <row r="8">
          <cell r="D8" t="str">
            <v>CEFR</v>
          </cell>
          <cell r="E8" t="str">
            <v>VISA FOYER RENOVATION</v>
          </cell>
          <cell r="H8" t="str">
            <v>PACT de Dunkerque (antenne Dunkerque)</v>
          </cell>
        </row>
        <row r="9">
          <cell r="D9" t="str">
            <v>CHAMP MARIE</v>
          </cell>
          <cell r="E9" t="str">
            <v>AERS BETHEL</v>
          </cell>
          <cell r="H9" t="str">
            <v>VISA Foyer Renaître</v>
          </cell>
        </row>
        <row r="10">
          <cell r="D10" t="str">
            <v>FARE</v>
          </cell>
          <cell r="E10" t="str">
            <v xml:space="preserve">PMN - Antenne de Tourcoing et Plateforme de Quesnoy </v>
          </cell>
        </row>
        <row r="11">
          <cell r="D11" t="str">
            <v>GRAAL</v>
          </cell>
          <cell r="E11" t="str">
            <v xml:space="preserve">VISA FOYER REGAIN </v>
          </cell>
        </row>
        <row r="12">
          <cell r="D12" t="str">
            <v>HABITAT ET HUMANISME</v>
          </cell>
          <cell r="E12" t="str">
            <v>GRAAL Tourcoing</v>
          </cell>
        </row>
        <row r="13">
          <cell r="D13" t="str">
            <v>LOUISE MICHEL</v>
          </cell>
          <cell r="E13" t="str">
            <v xml:space="preserve">PMN MAISON FAMILIALE </v>
          </cell>
        </row>
        <row r="14">
          <cell r="D14" t="str">
            <v>MAGDALA</v>
          </cell>
          <cell r="E14" t="str">
            <v>RESIDENCE DU TILLEUL</v>
          </cell>
        </row>
        <row r="15">
          <cell r="D15" t="str">
            <v>MARTINE BERNARD</v>
          </cell>
          <cell r="E15" t="str">
            <v>RELAIS SOLEIL TOURQUENOIS</v>
          </cell>
        </row>
        <row r="16">
          <cell r="D16" t="str">
            <v>OSLO</v>
          </cell>
          <cell r="E16" t="str">
            <v>AFEJI</v>
          </cell>
        </row>
        <row r="17">
          <cell r="D17" t="str">
            <v>PACT DE LILLE</v>
          </cell>
          <cell r="E17" t="str">
            <v>CEFR</v>
          </cell>
        </row>
        <row r="18">
          <cell r="D18" t="str">
            <v>R+</v>
          </cell>
        </row>
        <row r="19">
          <cell r="D19" t="str">
            <v>VISA FOYER REALITE</v>
          </cell>
        </row>
      </sheetData>
      <sheetData sheetId="3">
        <row r="1">
          <cell r="A1" t="str">
            <v>Appropriation collectif</v>
          </cell>
          <cell r="B1" t="str">
            <v>I</v>
          </cell>
          <cell r="C1" t="str">
            <v>Abandon du ménage</v>
          </cell>
          <cell r="D1" t="str">
            <v>association agréée</v>
          </cell>
          <cell r="E1" t="str">
            <v>1ère Demande</v>
          </cell>
          <cell r="F1" t="str">
            <v>Hors barême FSL (&gt; 2 RMI)</v>
          </cell>
          <cell r="H1" t="str">
            <v>Structure à l'origine de l'orientation</v>
          </cell>
          <cell r="J1" t="str">
            <v>Accès - Détenteur d'un bail précaire</v>
          </cell>
          <cell r="M1" t="str">
            <v>RSA socle</v>
          </cell>
          <cell r="N1" t="str">
            <v>AL non nécessaire</v>
          </cell>
        </row>
        <row r="2">
          <cell r="A2" t="str">
            <v>Appropriation individuel</v>
          </cell>
          <cell r="D2" t="str">
            <v>Association non agréée</v>
          </cell>
          <cell r="F2" t="str">
            <v>Bénéficie déjà d'une mesure de même type</v>
          </cell>
          <cell r="J2" t="str">
            <v>Accès - Hébergé dans dispositif institutionnel</v>
          </cell>
          <cell r="M2" t="str">
            <v>API</v>
          </cell>
          <cell r="N2" t="str">
            <v>Refus d'adhésion du ménage</v>
          </cell>
        </row>
        <row r="3">
          <cell r="A3" t="str">
            <v>Installation dans le logement</v>
          </cell>
          <cell r="D3" t="str">
            <v>Autre</v>
          </cell>
          <cell r="J3" t="str">
            <v>Accès - Perte irrémédiable du logement</v>
          </cell>
          <cell r="M3" t="str">
            <v>ASSEDIC</v>
          </cell>
          <cell r="N3" t="str">
            <v>Pas de contact avec le ménage</v>
          </cell>
        </row>
        <row r="4">
          <cell r="A4" t="str">
            <v>Maîtrise des charges et du loyer</v>
          </cell>
          <cell r="D4" t="str">
            <v>CCAS</v>
          </cell>
          <cell r="J4" t="str">
            <v>Accès - Sans domicile propore</v>
          </cell>
          <cell r="M4" t="str">
            <v>AAH</v>
          </cell>
          <cell r="N4" t="str">
            <v>Orientation vers un autre dispositif</v>
          </cell>
        </row>
        <row r="5">
          <cell r="A5" t="str">
            <v>Médiation</v>
          </cell>
          <cell r="D5" t="str">
            <v>CL FSL</v>
          </cell>
          <cell r="J5" t="str">
            <v>Accès - Vivant ds un logt déclaré insalubre</v>
          </cell>
          <cell r="M5" t="str">
            <v>PRESTATIONS FAMILIALES</v>
          </cell>
          <cell r="N5" t="str">
            <v>Hors critère FSL</v>
          </cell>
        </row>
        <row r="6">
          <cell r="A6" t="str">
            <v>Module spécifique</v>
          </cell>
          <cell r="D6" t="str">
            <v>Secrétariat FSL</v>
          </cell>
          <cell r="J6" t="str">
            <v>Accès - Vivant en surpeuplement extrême ds parc privé</v>
          </cell>
          <cell r="M6" t="str">
            <v>SALAIRE</v>
          </cell>
          <cell r="N6" t="str">
            <v>Autres motifs</v>
          </cell>
        </row>
        <row r="7">
          <cell r="A7" t="str">
            <v>Recherche de logement collectif information</v>
          </cell>
          <cell r="D7" t="str">
            <v>UTPAS</v>
          </cell>
          <cell r="J7" t="str">
            <v>Accès - couple, parent isolé, ou alloc RMI vivant chez un tiers</v>
          </cell>
          <cell r="M7" t="str">
            <v>INDEMNITE JOURNALIERE</v>
          </cell>
        </row>
        <row r="8">
          <cell r="A8" t="str">
            <v>Recherche de logement collectif prospection</v>
          </cell>
          <cell r="J8" t="str">
            <v>Maintien - conflits avec bailleur, fournisseur et voisinage</v>
          </cell>
          <cell r="M8" t="str">
            <v>RETRAITE</v>
          </cell>
        </row>
        <row r="9">
          <cell r="A9" t="str">
            <v>Recherche de logement collectif prospection</v>
          </cell>
          <cell r="J9" t="str">
            <v>Maintien - Dettes multiples (eau, électricité, gaz, loyer..)</v>
          </cell>
          <cell r="M9" t="str">
            <v>AUTRES</v>
          </cell>
        </row>
        <row r="10">
          <cell r="A10" t="str">
            <v>Recherche de logement collectif prospection</v>
          </cell>
          <cell r="J10" t="str">
            <v>Maintien - Expulsion en cours</v>
          </cell>
        </row>
        <row r="11">
          <cell r="A11" t="str">
            <v>Recherche individuel</v>
          </cell>
          <cell r="J11" t="str">
            <v>Maintien - logt insalubre (IH, plainte SCHS)</v>
          </cell>
        </row>
        <row r="12">
          <cell r="A12" t="str">
            <v>Recherche individuel</v>
          </cell>
          <cell r="J12" t="str">
            <v>Maintien - problème d'hygiène</v>
          </cell>
        </row>
        <row r="13">
          <cell r="J13" t="str">
            <v>Maintien - Surendettement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es"/>
      <sheetName val="mesures"/>
      <sheetName val="liste des opérateurs"/>
      <sheetName val="Listes"/>
      <sheetName val="barême RMI2008"/>
      <sheetName val="barême RMI2007"/>
      <sheetName val="adaption assoc"/>
      <sheetName val="Suivi mesures et budgétaire2007"/>
      <sheetName val="Suivi Mesures Acc2007"/>
      <sheetName val="Suivi Mesures Acc2008"/>
      <sheetName val="Suivi mesures et budgétaire2008"/>
      <sheetName val="graph bilan"/>
      <sheetName val="nv Suivi mesures et budgétaire"/>
    </sheetNames>
    <sheetDataSet>
      <sheetData sheetId="0"/>
      <sheetData sheetId="1"/>
      <sheetData sheetId="2">
        <row r="2">
          <cell r="I2" t="str">
            <v>A.I.P.I.</v>
          </cell>
        </row>
        <row r="3">
          <cell r="I3" t="str">
            <v>ABEJ</v>
          </cell>
        </row>
        <row r="4">
          <cell r="I4" t="str">
            <v>ACCUEIL ET PROMOTION SAMBRE</v>
          </cell>
        </row>
        <row r="5">
          <cell r="I5" t="str">
            <v>ACCUEIL FRATERNEL ROUBAISIEN</v>
          </cell>
        </row>
        <row r="6">
          <cell r="I6" t="str">
            <v>ADATMI</v>
          </cell>
        </row>
        <row r="7">
          <cell r="I7" t="str">
            <v>ADNSEA ( ARAS)</v>
          </cell>
        </row>
        <row r="8">
          <cell r="I8" t="str">
            <v>AERS FOYER BETHEL</v>
          </cell>
        </row>
        <row r="9">
          <cell r="I9" t="str">
            <v>AFEJI</v>
          </cell>
        </row>
        <row r="10">
          <cell r="I10" t="str">
            <v>AFEJI</v>
          </cell>
        </row>
        <row r="11">
          <cell r="I11" t="str">
            <v>AFEJI</v>
          </cell>
        </row>
        <row r="12">
          <cell r="I12" t="str">
            <v>APIL</v>
          </cell>
        </row>
        <row r="13">
          <cell r="I13" t="str">
            <v>APIL</v>
          </cell>
        </row>
        <row r="14">
          <cell r="I14" t="str">
            <v>APU MOULINS</v>
          </cell>
        </row>
        <row r="15">
          <cell r="I15" t="str">
            <v>APU VIEUX LILLE</v>
          </cell>
        </row>
        <row r="16">
          <cell r="I16" t="str">
            <v>APU WAZEMMES</v>
          </cell>
        </row>
        <row r="17">
          <cell r="I17" t="str">
            <v>AREAS</v>
          </cell>
        </row>
        <row r="18">
          <cell r="I18" t="str">
            <v>ARPE</v>
          </cell>
        </row>
        <row r="19">
          <cell r="I19" t="str">
            <v>ARS</v>
          </cell>
        </row>
        <row r="20">
          <cell r="I20" t="str">
            <v>ASDAHC ( Ex-ACORS)</v>
          </cell>
        </row>
        <row r="21">
          <cell r="I21" t="str">
            <v>CAL PACT DE DUNKERQUE</v>
          </cell>
        </row>
        <row r="22">
          <cell r="I22" t="str">
            <v>CAL PACT DE L'AVESNOIS</v>
          </cell>
        </row>
        <row r="23">
          <cell r="I23" t="str">
            <v>CAL PACT DU CAMBRAISIS</v>
          </cell>
        </row>
        <row r="24">
          <cell r="I24" t="str">
            <v>CAL PACT DU DOUAISIS</v>
          </cell>
        </row>
        <row r="25">
          <cell r="I25" t="str">
            <v>CAL-PACT DE DUNKERQUE</v>
          </cell>
        </row>
        <row r="26">
          <cell r="I26" t="str">
            <v>CAPHARNAÜM</v>
          </cell>
        </row>
        <row r="27">
          <cell r="I27" t="str">
            <v>CENTRE SOCIAL DES HAUTS CHAMPS</v>
          </cell>
        </row>
        <row r="28">
          <cell r="I28" t="str">
            <v>CHAMPS MARIE</v>
          </cell>
        </row>
        <row r="29">
          <cell r="I29" t="str">
            <v>CHRS THERESE CAULIER</v>
          </cell>
        </row>
        <row r="30">
          <cell r="I30" t="str">
            <v>COLLECTIF LOCAL LOGEMENT</v>
          </cell>
        </row>
        <row r="31">
          <cell r="I31" t="str">
            <v>COLLECTIF LOCAL LOGEMENT (reprise FARG)</v>
          </cell>
        </row>
        <row r="32">
          <cell r="I32" t="str">
            <v>COLLECTIF-LOCAL-LOGEMENT</v>
          </cell>
        </row>
        <row r="33">
          <cell r="I33" t="str">
            <v>FARE</v>
          </cell>
        </row>
        <row r="34">
          <cell r="I34" t="str">
            <v>GRAAL antenne Lille</v>
          </cell>
        </row>
        <row r="35">
          <cell r="I35" t="str">
            <v>GRAAL antenne Roubaix</v>
          </cell>
        </row>
        <row r="36">
          <cell r="I36" t="str">
            <v>GRAAL antenne Tourcoing</v>
          </cell>
        </row>
        <row r="37">
          <cell r="I37" t="str">
            <v>HABITAT POUR TOUS</v>
          </cell>
        </row>
        <row r="38">
          <cell r="I38" t="str">
            <v>HAVRE</v>
          </cell>
        </row>
        <row r="39">
          <cell r="I39" t="str">
            <v>HOME DES FLANDRES</v>
          </cell>
        </row>
        <row r="40">
          <cell r="I40" t="str">
            <v>LA POSE</v>
          </cell>
        </row>
        <row r="41">
          <cell r="I41" t="str">
            <v>LES COMPAGNONS DE l'ESPOIR</v>
          </cell>
        </row>
        <row r="42">
          <cell r="I42" t="str">
            <v>LOUISE MICHEL</v>
          </cell>
        </row>
        <row r="43">
          <cell r="I43" t="str">
            <v>MAGDALA</v>
          </cell>
        </row>
        <row r="44">
          <cell r="I44" t="str">
            <v>MARTINE BERNARD</v>
          </cell>
        </row>
        <row r="45">
          <cell r="I45" t="str">
            <v>OSLO</v>
          </cell>
        </row>
        <row r="46">
          <cell r="I46" t="str">
            <v>OSLO (Reprise FARG)</v>
          </cell>
        </row>
        <row r="47">
          <cell r="I47" t="str">
            <v>PACT DU HAINAUT</v>
          </cell>
        </row>
        <row r="48">
          <cell r="I48" t="str">
            <v>PACT METROPOLE Nord - Antenne TOURCOING - MAISON FAMILIALE DE TOURCOING</v>
          </cell>
        </row>
        <row r="49">
          <cell r="I49" t="str">
            <v>PACT Métropole Nord antenne LILLE</v>
          </cell>
        </row>
        <row r="50">
          <cell r="I50" t="str">
            <v>PACT Métropole Nord antenne LILLE</v>
          </cell>
        </row>
        <row r="51">
          <cell r="I51" t="str">
            <v>PACT Métropole Nord antenne LILLE (CUDL)</v>
          </cell>
        </row>
        <row r="52">
          <cell r="I52" t="str">
            <v>PACT Métropole Nord antenne LILLE (Hors CUDL)</v>
          </cell>
        </row>
        <row r="53">
          <cell r="I53" t="str">
            <v>PACT Métropole Nord antenne LILLE Quesnoy/deûle</v>
          </cell>
        </row>
        <row r="54">
          <cell r="I54" t="str">
            <v>PACT Métropole Nord antenne ROUBAIX</v>
          </cell>
        </row>
        <row r="55">
          <cell r="I55" t="str">
            <v>PACT Métropole Nord antenne TOURCOING</v>
          </cell>
        </row>
        <row r="56">
          <cell r="I56" t="str">
            <v>PACT Métropole Nord antenne TOURCOING - résidence duTilleul</v>
          </cell>
        </row>
        <row r="57">
          <cell r="I57" t="str">
            <v>PLAN ESPOIR NORD ( FARG )</v>
          </cell>
        </row>
        <row r="58">
          <cell r="I58" t="str">
            <v>PRIM'TOIT</v>
          </cell>
        </row>
        <row r="59">
          <cell r="I59" t="str">
            <v>PRIM'TOIT</v>
          </cell>
        </row>
        <row r="60">
          <cell r="I60" t="str">
            <v>PRIM'TOIT</v>
          </cell>
        </row>
        <row r="61">
          <cell r="I61" t="str">
            <v>PRIM'TOIT</v>
          </cell>
        </row>
        <row r="62">
          <cell r="I62" t="str">
            <v>RELAIS SOLEIL TOURQUENNOIS</v>
          </cell>
        </row>
        <row r="63">
          <cell r="I63" t="str">
            <v>RESIDENCE PLUS</v>
          </cell>
        </row>
        <row r="64">
          <cell r="I64" t="str">
            <v>RESIDENCE PLUS (reprise ALISP Jeune)</v>
          </cell>
        </row>
        <row r="65">
          <cell r="I65" t="str">
            <v>RESIDENCE PLUS (reprise ALISP Ménage)</v>
          </cell>
        </row>
        <row r="66">
          <cell r="I66" t="str">
            <v>VISA - foyer regain</v>
          </cell>
        </row>
        <row r="67">
          <cell r="I67" t="str">
            <v>VISA - foyer renaitre</v>
          </cell>
        </row>
        <row r="68">
          <cell r="I68" t="str">
            <v>VISA - foyer rénovation</v>
          </cell>
        </row>
        <row r="69">
          <cell r="I69" t="str">
            <v>VISA FOYER REALITE</v>
          </cell>
        </row>
      </sheetData>
      <sheetData sheetId="3">
        <row r="1">
          <cell r="H1" t="str">
            <v>Accès - Sans domicile propore</v>
          </cell>
          <cell r="J1" t="str">
            <v>UTPAS de</v>
          </cell>
        </row>
        <row r="2">
          <cell r="H2" t="str">
            <v>Accès - Hébergé dans dispositif institutionnel</v>
          </cell>
          <cell r="J2" t="str">
            <v>UTPAS de</v>
          </cell>
        </row>
        <row r="3">
          <cell r="H3" t="str">
            <v>Accès - Vivant en surpeuplement extrême ds parc privé</v>
          </cell>
          <cell r="J3" t="str">
            <v>CCAS de</v>
          </cell>
        </row>
        <row r="4">
          <cell r="H4" t="str">
            <v>Accès - Vivant ds un logt déclaré insalubre</v>
          </cell>
          <cell r="J4" t="str">
            <v>CCAS de</v>
          </cell>
        </row>
        <row r="5">
          <cell r="H5" t="str">
            <v>Accès- couple, parent isolé, ou alloc RMI vivant chez un tiers</v>
          </cell>
          <cell r="J5" t="str">
            <v>CCAS de</v>
          </cell>
        </row>
        <row r="6">
          <cell r="H6" t="str">
            <v>Accès - Détenteur d'un bail précaire</v>
          </cell>
        </row>
        <row r="7">
          <cell r="H7" t="str">
            <v>Maintien - Expulsion en cours</v>
          </cell>
        </row>
        <row r="8">
          <cell r="H8" t="str">
            <v>Maintien - Dettes multiples (eau, électricité, gaz, loyer..)</v>
          </cell>
        </row>
        <row r="9">
          <cell r="H9" t="str">
            <v>Maintien - logt insalubre (IH, plainte SCHS)</v>
          </cell>
        </row>
        <row r="10">
          <cell r="H10" t="str">
            <v>Maintien - Surendettement</v>
          </cell>
        </row>
        <row r="11">
          <cell r="H11" t="str">
            <v>Maintien - conflits avec bailleur, fournissuer et voisinage</v>
          </cell>
        </row>
        <row r="12">
          <cell r="H12" t="str">
            <v>Maintien - problème d'hygiène</v>
          </cell>
        </row>
        <row r="13">
          <cell r="H13" t="str">
            <v>Autre Motif</v>
          </cell>
        </row>
        <row r="14">
          <cell r="H14" t="str">
            <v>Demande de renouvellement de mesure</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104"/>
  <sheetViews>
    <sheetView showGridLines="0" tabSelected="1" showOutlineSymbols="0" zoomScale="77" zoomScaleNormal="77" workbookViewId="0">
      <selection activeCell="D12" sqref="D12"/>
    </sheetView>
  </sheetViews>
  <sheetFormatPr baseColWidth="10" defaultColWidth="10.77734375" defaultRowHeight="13.2" x14ac:dyDescent="0.25"/>
  <cols>
    <col min="1" max="1" width="9.21875" customWidth="1"/>
    <col min="2" max="2" width="7" customWidth="1"/>
    <col min="3" max="3" width="57" style="7" customWidth="1"/>
    <col min="4" max="4" width="20.5546875" style="7" customWidth="1"/>
    <col min="5" max="5" width="26.5546875" customWidth="1"/>
    <col min="6" max="6" width="4.77734375" customWidth="1"/>
    <col min="7" max="7" width="51.77734375" customWidth="1"/>
    <col min="8" max="8" width="21.5546875" customWidth="1"/>
    <col min="9" max="9" width="7.77734375" customWidth="1"/>
    <col min="10" max="10" width="11.44140625" customWidth="1"/>
    <col min="11" max="11" width="49" customWidth="1"/>
    <col min="12" max="12" width="13.5546875" customWidth="1"/>
    <col min="13" max="13" width="8" customWidth="1"/>
  </cols>
  <sheetData>
    <row r="1" spans="1:17" ht="42" customHeight="1" x14ac:dyDescent="0.25">
      <c r="A1" s="1"/>
      <c r="B1" s="1"/>
      <c r="C1" s="132" t="s">
        <v>136</v>
      </c>
      <c r="D1" s="132"/>
      <c r="E1" s="132"/>
      <c r="F1" s="132"/>
      <c r="G1" s="132"/>
      <c r="H1" s="1"/>
      <c r="I1" s="1"/>
      <c r="J1" s="1"/>
      <c r="K1" s="1"/>
      <c r="L1" s="1"/>
      <c r="M1" s="1"/>
      <c r="N1" s="1"/>
      <c r="O1" s="74"/>
      <c r="P1" s="74"/>
      <c r="Q1" s="74"/>
    </row>
    <row r="2" spans="1:17" ht="6.75" customHeight="1" x14ac:dyDescent="0.25">
      <c r="A2" s="1"/>
      <c r="B2" s="2"/>
      <c r="C2" s="3"/>
      <c r="D2" s="3"/>
      <c r="E2" s="4"/>
      <c r="F2" s="1"/>
      <c r="G2" s="1"/>
      <c r="H2" s="1"/>
      <c r="I2" s="1"/>
      <c r="J2" s="1"/>
      <c r="K2" s="1"/>
      <c r="L2" s="1"/>
      <c r="M2" s="1"/>
      <c r="N2" s="1"/>
      <c r="O2" s="74"/>
      <c r="P2" s="74"/>
      <c r="Q2" s="74"/>
    </row>
    <row r="3" spans="1:17" ht="17.399999999999999" x14ac:dyDescent="0.25">
      <c r="A3" s="1"/>
      <c r="B3" s="5"/>
      <c r="C3" s="6" t="s">
        <v>0</v>
      </c>
      <c r="E3" s="8"/>
      <c r="F3" s="1"/>
      <c r="G3" s="1"/>
      <c r="H3" s="1"/>
      <c r="I3" s="1"/>
      <c r="J3" s="1"/>
      <c r="K3" s="1"/>
      <c r="L3" s="1"/>
      <c r="M3" s="1"/>
      <c r="N3" s="1"/>
      <c r="O3" s="74"/>
      <c r="P3" s="74"/>
      <c r="Q3" s="74"/>
    </row>
    <row r="4" spans="1:17" ht="22.8" x14ac:dyDescent="0.25">
      <c r="A4" s="1"/>
      <c r="B4" s="5"/>
      <c r="C4" s="9" t="s">
        <v>1</v>
      </c>
      <c r="E4" s="8"/>
      <c r="F4" s="1"/>
      <c r="G4" s="1"/>
      <c r="H4" s="1"/>
      <c r="I4" s="1"/>
      <c r="J4" s="1"/>
      <c r="K4" s="1"/>
      <c r="L4" s="1"/>
      <c r="M4" s="1"/>
      <c r="N4" s="1"/>
      <c r="O4" s="74"/>
      <c r="P4" s="74"/>
      <c r="Q4" s="74"/>
    </row>
    <row r="5" spans="1:17" ht="13.8" thickBot="1" x14ac:dyDescent="0.3">
      <c r="A5" s="1"/>
      <c r="B5" s="5"/>
      <c r="E5" s="8"/>
      <c r="G5" s="10" t="s">
        <v>2</v>
      </c>
      <c r="J5" s="1"/>
      <c r="K5" s="1"/>
      <c r="L5" s="1"/>
      <c r="M5" s="1"/>
      <c r="N5" s="1"/>
      <c r="O5" s="74"/>
      <c r="P5" s="74"/>
      <c r="Q5" s="74"/>
    </row>
    <row r="6" spans="1:17" ht="13.8" thickBot="1" x14ac:dyDescent="0.3">
      <c r="A6" s="1"/>
      <c r="B6" s="5"/>
      <c r="C6" s="11" t="s">
        <v>3</v>
      </c>
      <c r="D6" s="73">
        <f>'Barème RSA'!C6</f>
        <v>651.69000000000005</v>
      </c>
      <c r="E6" s="8"/>
      <c r="H6" s="7"/>
      <c r="J6" s="1"/>
      <c r="K6" s="75" t="s">
        <v>4</v>
      </c>
      <c r="L6" s="74"/>
      <c r="M6" s="74"/>
      <c r="N6" s="1"/>
      <c r="O6" s="74"/>
      <c r="P6" s="74"/>
      <c r="Q6" s="74"/>
    </row>
    <row r="7" spans="1:17" ht="12.75" customHeight="1" thickBot="1" x14ac:dyDescent="0.3">
      <c r="A7" s="1"/>
      <c r="B7" s="5"/>
      <c r="E7" s="8"/>
      <c r="G7" s="12" t="s">
        <v>5</v>
      </c>
      <c r="H7" s="13">
        <f ca="1">D58</f>
        <v>1.53447191149166E-2</v>
      </c>
      <c r="J7" s="1"/>
      <c r="K7" s="75"/>
      <c r="L7" s="74"/>
      <c r="M7" s="74"/>
      <c r="N7" s="1"/>
      <c r="O7" s="74"/>
      <c r="P7" s="74"/>
      <c r="Q7" s="74"/>
    </row>
    <row r="8" spans="1:17" ht="12" customHeight="1" thickBot="1" x14ac:dyDescent="0.3">
      <c r="A8" s="1"/>
      <c r="B8" s="5"/>
      <c r="C8" s="14" t="s">
        <v>6</v>
      </c>
      <c r="D8" s="15" t="s">
        <v>7</v>
      </c>
      <c r="E8" s="8"/>
      <c r="G8" s="12"/>
      <c r="H8" s="16"/>
      <c r="J8" s="1"/>
      <c r="K8" s="74"/>
      <c r="L8" s="74"/>
      <c r="M8" s="74"/>
      <c r="N8" s="1"/>
      <c r="O8" s="74"/>
      <c r="P8" s="74"/>
      <c r="Q8" s="74"/>
    </row>
    <row r="9" spans="1:17" ht="15" customHeight="1" x14ac:dyDescent="0.25">
      <c r="A9" s="1"/>
      <c r="B9" s="5"/>
      <c r="E9" s="8"/>
      <c r="G9" s="17" t="s">
        <v>8</v>
      </c>
      <c r="H9" s="18">
        <f>IF(ISERROR(D83),"",D83)</f>
        <v>266</v>
      </c>
      <c r="J9" s="1"/>
      <c r="K9" s="76" t="s">
        <v>9</v>
      </c>
      <c r="L9" s="19">
        <v>1</v>
      </c>
      <c r="M9" s="74"/>
      <c r="N9" s="1"/>
      <c r="O9" s="74"/>
      <c r="P9" s="74"/>
      <c r="Q9" s="74"/>
    </row>
    <row r="10" spans="1:17" ht="43.5" customHeight="1" x14ac:dyDescent="0.25">
      <c r="A10" s="1"/>
      <c r="B10" s="5"/>
      <c r="C10" s="20" t="s">
        <v>10</v>
      </c>
      <c r="E10" s="8"/>
      <c r="G10" s="12"/>
      <c r="H10" s="21"/>
      <c r="J10" s="1"/>
      <c r="K10" s="74"/>
      <c r="L10" s="74"/>
      <c r="M10" s="74"/>
      <c r="N10" s="1"/>
      <c r="O10" s="74"/>
      <c r="P10" s="74"/>
      <c r="Q10" s="74"/>
    </row>
    <row r="11" spans="1:17" x14ac:dyDescent="0.25">
      <c r="A11" s="1"/>
      <c r="B11" s="5"/>
      <c r="C11" s="22" t="s">
        <v>11</v>
      </c>
      <c r="D11" s="23">
        <v>10</v>
      </c>
      <c r="E11" s="8"/>
      <c r="G11" s="17" t="s">
        <v>12</v>
      </c>
      <c r="H11" s="24">
        <f>IF(ISERROR(D71),"",D71)</f>
        <v>36.6</v>
      </c>
      <c r="J11" s="1"/>
      <c r="K11" s="25" t="s">
        <v>5</v>
      </c>
      <c r="L11" s="78">
        <f ca="1">IF(L9="","",D58)</f>
        <v>1.53447191149166E-2</v>
      </c>
      <c r="M11" s="74"/>
      <c r="N11" s="1"/>
      <c r="O11" s="74"/>
      <c r="P11" s="74"/>
      <c r="Q11" s="74"/>
    </row>
    <row r="12" spans="1:17" x14ac:dyDescent="0.25">
      <c r="A12" s="1"/>
      <c r="B12" s="5"/>
      <c r="C12" s="22" t="s">
        <v>13</v>
      </c>
      <c r="D12" s="26"/>
      <c r="E12" s="8"/>
      <c r="G12" s="12"/>
      <c r="H12" s="27"/>
      <c r="J12" s="1"/>
      <c r="K12" s="74"/>
      <c r="L12" s="74"/>
      <c r="M12" s="74"/>
      <c r="N12" s="1"/>
      <c r="O12" s="74"/>
      <c r="P12" s="74"/>
      <c r="Q12" s="74"/>
    </row>
    <row r="13" spans="1:17" x14ac:dyDescent="0.25">
      <c r="A13" s="1"/>
      <c r="B13" s="5"/>
      <c r="C13" s="22" t="s">
        <v>14</v>
      </c>
      <c r="D13" s="26"/>
      <c r="E13" s="8"/>
      <c r="G13" s="17" t="s">
        <v>15</v>
      </c>
      <c r="H13" s="24">
        <f>IF(ISERROR((D22+D23-D25)/D18),"",(D22+D23-D25)/D18)</f>
        <v>10</v>
      </c>
      <c r="J13" s="1"/>
      <c r="K13" s="80" t="s">
        <v>16</v>
      </c>
      <c r="L13" s="81">
        <f>IF(ISERROR(K80),"",K80)</f>
        <v>154</v>
      </c>
      <c r="M13" s="74"/>
      <c r="N13" s="1"/>
      <c r="O13" s="74"/>
      <c r="P13" s="74"/>
      <c r="Q13" s="74"/>
    </row>
    <row r="14" spans="1:17" x14ac:dyDescent="0.25">
      <c r="A14" s="1"/>
      <c r="B14" s="5"/>
      <c r="C14" s="22" t="s">
        <v>17</v>
      </c>
      <c r="D14" s="26"/>
      <c r="E14" s="8"/>
      <c r="G14" s="7"/>
      <c r="H14" s="7"/>
      <c r="J14" s="1"/>
      <c r="K14" s="74"/>
      <c r="L14" s="74"/>
      <c r="M14" s="74"/>
      <c r="N14" s="1"/>
      <c r="O14" s="74"/>
      <c r="P14" s="74"/>
      <c r="Q14" s="74"/>
    </row>
    <row r="15" spans="1:17" x14ac:dyDescent="0.25">
      <c r="A15" s="1"/>
      <c r="B15" s="5"/>
      <c r="C15" s="22" t="s">
        <v>18</v>
      </c>
      <c r="D15" s="26"/>
      <c r="E15" s="8"/>
      <c r="G15" s="17" t="s">
        <v>19</v>
      </c>
      <c r="H15" s="28">
        <f>IF(ISERROR(D94),"",D94)</f>
        <v>-11.866666666666667</v>
      </c>
      <c r="J15" s="1"/>
      <c r="K15" s="80" t="s">
        <v>20</v>
      </c>
      <c r="L15" s="29">
        <f>IF(ISERROR(K82),"",K82)</f>
        <v>25.4</v>
      </c>
      <c r="M15" s="74"/>
      <c r="N15" s="1"/>
      <c r="O15" s="74"/>
      <c r="P15" s="74"/>
      <c r="Q15" s="74"/>
    </row>
    <row r="16" spans="1:17" x14ac:dyDescent="0.25">
      <c r="A16" s="1"/>
      <c r="B16" s="5"/>
      <c r="C16" s="22" t="s">
        <v>21</v>
      </c>
      <c r="D16" s="26"/>
      <c r="E16" s="8"/>
      <c r="J16" s="1"/>
      <c r="K16" s="74"/>
      <c r="L16" s="74"/>
      <c r="M16" s="74"/>
      <c r="N16" s="1"/>
      <c r="O16" s="74"/>
      <c r="P16" s="74"/>
      <c r="Q16" s="74"/>
    </row>
    <row r="17" spans="1:17" ht="13.8" thickBot="1" x14ac:dyDescent="0.3">
      <c r="A17" s="1"/>
      <c r="B17" s="5"/>
      <c r="C17" s="22" t="s">
        <v>22</v>
      </c>
      <c r="D17" s="26"/>
      <c r="E17" s="8"/>
      <c r="G17" s="30" t="s">
        <v>23</v>
      </c>
      <c r="H17" s="133" t="str">
        <f ca="1">IF(AND(H11&lt;=D72,H7&lt;=2),"OUI","NON")</f>
        <v>NON</v>
      </c>
      <c r="J17" s="1"/>
      <c r="K17" s="80" t="s">
        <v>24</v>
      </c>
      <c r="L17" s="81">
        <f>IF(ISERROR(K84),"",K84)</f>
        <v>-8.1333333333333329</v>
      </c>
      <c r="M17" s="74"/>
      <c r="N17" s="1"/>
      <c r="O17" s="74"/>
      <c r="P17" s="74"/>
      <c r="Q17" s="74"/>
    </row>
    <row r="18" spans="1:17" ht="13.8" thickBot="1" x14ac:dyDescent="0.3">
      <c r="A18" s="1"/>
      <c r="B18" s="5"/>
      <c r="C18" s="12" t="s">
        <v>25</v>
      </c>
      <c r="D18" s="82">
        <f>SUM(D11:D17)</f>
        <v>10</v>
      </c>
      <c r="E18" s="8"/>
      <c r="G18" s="31" t="s">
        <v>26</v>
      </c>
      <c r="H18" s="133"/>
      <c r="J18" s="1"/>
      <c r="K18" s="74"/>
      <c r="L18" s="74"/>
      <c r="M18" s="74"/>
      <c r="N18" s="1"/>
      <c r="O18" s="74"/>
      <c r="P18" s="74"/>
      <c r="Q18" s="74"/>
    </row>
    <row r="19" spans="1:17" ht="13.8" thickBot="1" x14ac:dyDescent="0.3">
      <c r="A19" s="1"/>
      <c r="B19" s="5"/>
      <c r="C19" s="12"/>
      <c r="D19" s="32"/>
      <c r="E19" s="8"/>
      <c r="J19" s="1"/>
      <c r="K19" s="74"/>
      <c r="L19" s="74"/>
      <c r="M19" s="74"/>
      <c r="N19" s="1"/>
      <c r="O19" s="74"/>
      <c r="P19" s="74"/>
      <c r="Q19" s="74"/>
    </row>
    <row r="20" spans="1:17" x14ac:dyDescent="0.25">
      <c r="A20" s="1"/>
      <c r="B20" s="5"/>
      <c r="C20" s="33" t="s">
        <v>27</v>
      </c>
      <c r="E20" s="8"/>
      <c r="G20" s="34" t="s">
        <v>28</v>
      </c>
      <c r="H20" s="134" t="str">
        <f ca="1">IF(AND(D58&lt;=1.5,D94&lt;=6.5,H11&lt;=D72),"OUI","NON")</f>
        <v>NON</v>
      </c>
      <c r="J20" s="1"/>
      <c r="K20" s="80" t="s">
        <v>29</v>
      </c>
      <c r="L20" s="135" t="str">
        <f ca="1">IF(AND(L15&lt;=D72,L11&lt;=2),"OUI","NON")</f>
        <v>NON</v>
      </c>
      <c r="M20" s="74"/>
      <c r="N20" s="1"/>
      <c r="O20" s="74"/>
      <c r="P20" s="74"/>
      <c r="Q20" s="74"/>
    </row>
    <row r="21" spans="1:17" x14ac:dyDescent="0.25">
      <c r="A21" s="1"/>
      <c r="B21" s="5"/>
      <c r="E21" s="8"/>
      <c r="G21" s="35" t="s">
        <v>30</v>
      </c>
      <c r="H21" s="134"/>
      <c r="J21" s="1"/>
      <c r="K21" s="80" t="s">
        <v>31</v>
      </c>
      <c r="L21" s="135"/>
      <c r="M21" s="74"/>
      <c r="N21" s="1"/>
      <c r="O21" s="74"/>
      <c r="P21" s="74"/>
      <c r="Q21" s="74"/>
    </row>
    <row r="22" spans="1:17" x14ac:dyDescent="0.25">
      <c r="A22" s="1"/>
      <c r="B22" s="5"/>
      <c r="C22" s="36" t="s">
        <v>32</v>
      </c>
      <c r="D22" s="37">
        <v>100</v>
      </c>
      <c r="E22" s="8"/>
      <c r="J22" s="1"/>
      <c r="K22" s="74"/>
      <c r="L22" s="74"/>
      <c r="M22" s="74"/>
      <c r="N22" s="1"/>
      <c r="O22" s="74"/>
      <c r="P22" s="74"/>
      <c r="Q22" s="74"/>
    </row>
    <row r="23" spans="1:17" x14ac:dyDescent="0.25">
      <c r="A23" s="1"/>
      <c r="B23" s="5"/>
      <c r="C23" s="38" t="s">
        <v>33</v>
      </c>
      <c r="D23" s="39"/>
      <c r="E23" s="8"/>
      <c r="J23" s="1"/>
      <c r="K23" s="74"/>
      <c r="L23" s="74"/>
      <c r="M23" s="74"/>
      <c r="N23" s="1"/>
      <c r="O23" s="74"/>
      <c r="P23" s="74"/>
      <c r="Q23" s="74"/>
    </row>
    <row r="24" spans="1:17" x14ac:dyDescent="0.25">
      <c r="A24" s="1"/>
      <c r="B24" s="5"/>
      <c r="C24" s="38" t="s">
        <v>34</v>
      </c>
      <c r="D24" s="37"/>
      <c r="E24" s="8"/>
      <c r="F24" s="1"/>
      <c r="G24" s="1"/>
      <c r="H24" s="1"/>
      <c r="I24" s="1"/>
      <c r="J24" s="1"/>
      <c r="K24" s="1"/>
      <c r="L24" s="1"/>
      <c r="M24" s="1"/>
      <c r="N24" s="1"/>
      <c r="O24" s="74"/>
      <c r="P24" s="74"/>
      <c r="Q24" s="74"/>
    </row>
    <row r="25" spans="1:17" ht="13.8" x14ac:dyDescent="0.25">
      <c r="A25" s="1"/>
      <c r="B25" s="5"/>
      <c r="C25" s="40" t="s">
        <v>35</v>
      </c>
      <c r="D25" s="41"/>
      <c r="E25" s="8"/>
      <c r="F25" s="1"/>
      <c r="G25" s="42" t="str">
        <f>IF(AND(H11&gt;60%,LEFT(D8)="I"),"  Alerte taux d'effort logt &gt; 60% : maintien non durable",IF(AND(H11&gt;50%,LEFT(D8)="M"),"  Alerte taux d'effort logt &gt; 50% : maintien non durable",""))</f>
        <v xml:space="preserve">  Alerte taux d'effort logt &gt; 60% : maintien non durable</v>
      </c>
      <c r="H25" s="1"/>
      <c r="I25" s="1"/>
      <c r="J25" s="1"/>
      <c r="K25" s="1"/>
      <c r="L25" s="1"/>
      <c r="M25" s="1"/>
      <c r="N25" s="1"/>
      <c r="O25" s="74"/>
      <c r="P25" s="74"/>
      <c r="Q25" s="74"/>
    </row>
    <row r="26" spans="1:17" x14ac:dyDescent="0.25">
      <c r="A26" s="1"/>
      <c r="B26" s="5"/>
      <c r="C26" s="12" t="s">
        <v>36</v>
      </c>
      <c r="D26" s="82">
        <f>(D22+D23-D25)</f>
        <v>100</v>
      </c>
      <c r="E26" s="8"/>
      <c r="F26" s="1"/>
      <c r="G26" s="136" t="str">
        <f>IF(G25&lt;&gt;"","La part des charges logement (loyer+forfait charges = "&amp;FIXED(H11)*100&amp;"% des ressources) ne permet pas au ménage de se maintenir durablement dans son logement.","")</f>
        <v>La part des charges logement (loyer+forfait charges = 3660% des ressources) ne permet pas au ménage de se maintenir durablement dans son logement.</v>
      </c>
      <c r="H26" s="136"/>
      <c r="I26" s="136"/>
      <c r="J26" s="136"/>
      <c r="K26" s="1"/>
      <c r="L26" s="1"/>
      <c r="M26" s="1"/>
      <c r="N26" s="1"/>
      <c r="O26" s="74"/>
      <c r="P26" s="74"/>
      <c r="Q26" s="74"/>
    </row>
    <row r="27" spans="1:17" x14ac:dyDescent="0.25">
      <c r="A27" s="1"/>
      <c r="B27" s="5"/>
      <c r="E27" s="8"/>
      <c r="F27" s="1"/>
      <c r="G27" s="136"/>
      <c r="H27" s="136"/>
      <c r="I27" s="136"/>
      <c r="J27" s="136"/>
      <c r="K27" s="1"/>
      <c r="L27" s="1"/>
      <c r="M27" s="1"/>
      <c r="N27" s="1"/>
      <c r="O27" s="74"/>
      <c r="P27" s="74"/>
      <c r="Q27" s="74"/>
    </row>
    <row r="28" spans="1:17" ht="13.8" x14ac:dyDescent="0.25">
      <c r="A28" s="1"/>
      <c r="B28" s="5"/>
      <c r="C28" s="33" t="s">
        <v>37</v>
      </c>
      <c r="D28" s="43"/>
      <c r="E28" s="8"/>
      <c r="F28" s="1"/>
      <c r="G28" s="42" t="str">
        <f ca="1">IF(D18=0,"",IF(H7&lt;0.8,"Alerte niveau de ressources  &lt;0,8 RSA",""))</f>
        <v>Alerte niveau de ressources  &lt;0,8 RSA</v>
      </c>
      <c r="H28" s="83"/>
      <c r="I28" s="83"/>
      <c r="J28" s="1"/>
      <c r="K28" s="1"/>
      <c r="L28" s="1"/>
      <c r="M28" s="1"/>
      <c r="N28" s="1"/>
      <c r="O28" s="74"/>
      <c r="P28" s="74"/>
      <c r="Q28" s="74"/>
    </row>
    <row r="29" spans="1:17" ht="18" customHeight="1" x14ac:dyDescent="0.25">
      <c r="A29" s="1"/>
      <c r="B29" s="5"/>
      <c r="C29" s="33"/>
      <c r="D29" s="43"/>
      <c r="E29" s="8"/>
      <c r="F29" s="1"/>
      <c r="G29" s="137" t="str">
        <f ca="1">IF(G28&lt;&gt;"","Les ressources du ménage sont en deçà des minimas sociaux ("&amp;ROUND(H7,2)&amp;" RSA), Le seuil d’éligibilité au certificat est fixé à 0,8 fois le montant forfaitaire défini au titre du RSA, sauf perspective avérée d'ouverture de droits dans un délai maximum de 3 mois.","")</f>
        <v>Les ressources du ménage sont en deçà des minimas sociaux (0,02 RSA), Le seuil d’éligibilité au certificat est fixé à 0,8 fois le montant forfaitaire défini au titre du RSA, sauf perspective avérée d'ouverture de droits dans un délai maximum de 3 mois.</v>
      </c>
      <c r="H29" s="137"/>
      <c r="I29" s="137"/>
      <c r="J29" s="137"/>
      <c r="K29" s="1"/>
      <c r="L29" s="1"/>
      <c r="M29" s="1"/>
      <c r="N29" s="1"/>
      <c r="O29" s="74"/>
      <c r="P29" s="74"/>
      <c r="Q29" s="74"/>
    </row>
    <row r="30" spans="1:17" x14ac:dyDescent="0.25">
      <c r="A30" s="1"/>
      <c r="B30" s="5"/>
      <c r="C30" s="36" t="s">
        <v>38</v>
      </c>
      <c r="D30" s="130"/>
      <c r="E30" s="8"/>
      <c r="F30" s="1"/>
      <c r="G30" s="137"/>
      <c r="H30" s="137"/>
      <c r="I30" s="137"/>
      <c r="J30" s="137"/>
      <c r="K30" s="1"/>
      <c r="L30" s="1"/>
      <c r="M30" s="1"/>
      <c r="N30" s="1"/>
      <c r="O30" s="74"/>
      <c r="P30" s="74"/>
      <c r="Q30" s="74"/>
    </row>
    <row r="31" spans="1:17" x14ac:dyDescent="0.25">
      <c r="A31" s="1"/>
      <c r="B31" s="5"/>
      <c r="C31" s="38" t="s">
        <v>39</v>
      </c>
      <c r="D31" s="130"/>
      <c r="E31" s="8"/>
      <c r="F31" s="1"/>
      <c r="G31" s="137"/>
      <c r="H31" s="137"/>
      <c r="I31" s="137"/>
      <c r="J31" s="137"/>
      <c r="K31" s="1"/>
      <c r="L31" s="1"/>
      <c r="M31" s="1"/>
      <c r="N31" s="1"/>
      <c r="O31" s="74"/>
      <c r="P31" s="74"/>
      <c r="Q31" s="74"/>
    </row>
    <row r="32" spans="1:17" ht="13.5" customHeight="1" x14ac:dyDescent="0.25">
      <c r="A32" s="1"/>
      <c r="B32" s="5"/>
      <c r="C32" s="38" t="s">
        <v>40</v>
      </c>
      <c r="D32" s="130"/>
      <c r="E32" s="8"/>
      <c r="F32" s="1"/>
      <c r="G32" s="42" t="str">
        <f>IF(AND(H13&gt;33%,G25&lt;&gt;"")," Part à charge Loyer &gt; 33% : Orientation Accès","")</f>
        <v xml:space="preserve"> Part à charge Loyer &gt; 33% : Orientation Accès</v>
      </c>
      <c r="H32" s="1"/>
      <c r="I32" s="1"/>
      <c r="J32" s="1"/>
      <c r="K32" s="1"/>
      <c r="L32" s="1"/>
      <c r="M32" s="1"/>
      <c r="N32" s="1"/>
      <c r="O32" s="74"/>
      <c r="P32" s="74"/>
      <c r="Q32" s="74"/>
    </row>
    <row r="33" spans="1:17" x14ac:dyDescent="0.25">
      <c r="A33" s="1"/>
      <c r="B33" s="5"/>
      <c r="C33" s="38" t="s">
        <v>41</v>
      </c>
      <c r="D33" s="130"/>
      <c r="E33" s="8"/>
      <c r="F33" s="1"/>
      <c r="G33" s="136" t="str">
        <f>IF(G32&lt;&gt;"","Le taux d'effort loyer = "&amp; FIXED(H13)*100&amp; "% des ressources ne permet pas au ménage de se maintenir dans ce logement, il convient de l'aider à trouver un logement adapté à ses ressources financières. .","")</f>
        <v>Le taux d'effort loyer = 1000% des ressources ne permet pas au ménage de se maintenir dans ce logement, il convient de l'aider à trouver un logement adapté à ses ressources financières. .</v>
      </c>
      <c r="H33" s="136"/>
      <c r="I33" s="136"/>
      <c r="J33" s="136"/>
      <c r="K33" s="1"/>
      <c r="L33" s="1"/>
      <c r="M33" s="1"/>
      <c r="N33" s="1"/>
      <c r="O33" s="74"/>
      <c r="P33" s="74"/>
      <c r="Q33" s="74"/>
    </row>
    <row r="34" spans="1:17" ht="15.75" customHeight="1" x14ac:dyDescent="0.25">
      <c r="A34" s="1"/>
      <c r="B34" s="5"/>
      <c r="C34" s="44" t="s">
        <v>42</v>
      </c>
      <c r="D34" s="130"/>
      <c r="E34" s="8"/>
      <c r="F34" s="1"/>
      <c r="G34" s="136"/>
      <c r="H34" s="136"/>
      <c r="I34" s="136"/>
      <c r="J34" s="136"/>
      <c r="K34" s="1"/>
      <c r="L34" s="1"/>
      <c r="M34" s="1"/>
      <c r="N34" s="1"/>
      <c r="O34" s="74"/>
      <c r="P34" s="74"/>
      <c r="Q34" s="74"/>
    </row>
    <row r="35" spans="1:17" x14ac:dyDescent="0.25">
      <c r="A35" s="1"/>
      <c r="B35" s="5"/>
      <c r="C35" s="17" t="s">
        <v>43</v>
      </c>
      <c r="D35" s="84">
        <f>SUM(D28:D34)</f>
        <v>0</v>
      </c>
      <c r="E35" s="8"/>
      <c r="F35" s="1"/>
      <c r="G35" s="136"/>
      <c r="H35" s="136"/>
      <c r="I35" s="136"/>
      <c r="J35" s="136"/>
      <c r="K35" s="1"/>
      <c r="L35" s="1"/>
      <c r="M35" s="1"/>
      <c r="N35" s="1"/>
      <c r="O35" s="74"/>
      <c r="P35" s="74"/>
      <c r="Q35" s="74"/>
    </row>
    <row r="36" spans="1:17" ht="16.5" customHeight="1" x14ac:dyDescent="0.3">
      <c r="A36" s="1"/>
      <c r="B36" s="45"/>
      <c r="C36" s="46"/>
      <c r="D36" s="46"/>
      <c r="E36" s="47"/>
      <c r="F36" s="1"/>
      <c r="G36" s="42" t="s">
        <v>44</v>
      </c>
      <c r="H36" s="48">
        <f>MIN((IF(LEFT(D8,1)="I",0.6,0.5)*D18)-H9,0.33*D18)</f>
        <v>-260</v>
      </c>
      <c r="I36" s="83"/>
      <c r="J36" s="1"/>
      <c r="K36" s="1"/>
      <c r="L36" s="1"/>
      <c r="M36" s="1"/>
      <c r="N36" s="1"/>
      <c r="O36" s="74"/>
      <c r="P36" s="74"/>
      <c r="Q36" s="74"/>
    </row>
    <row r="37" spans="1:17" ht="12.75" customHeight="1" x14ac:dyDescent="0.25">
      <c r="A37" s="1"/>
      <c r="B37" s="49"/>
      <c r="C37" s="131" t="s">
        <v>137</v>
      </c>
      <c r="D37" s="50"/>
      <c r="E37" s="1"/>
      <c r="F37" s="1"/>
      <c r="G37" s="1" t="s">
        <v>45</v>
      </c>
      <c r="H37" s="1"/>
      <c r="I37" s="1"/>
      <c r="J37" s="1"/>
      <c r="K37" s="1"/>
      <c r="L37" s="1"/>
      <c r="M37" s="1"/>
      <c r="N37" s="1"/>
      <c r="O37" s="74"/>
      <c r="P37" s="74"/>
      <c r="Q37" s="74"/>
    </row>
    <row r="38" spans="1:17" x14ac:dyDescent="0.25">
      <c r="A38" s="1"/>
      <c r="B38" s="1"/>
      <c r="C38" s="50"/>
      <c r="D38" s="50"/>
      <c r="E38" s="1"/>
      <c r="F38" s="1"/>
      <c r="G38" s="1"/>
      <c r="H38" s="1"/>
      <c r="I38" s="1"/>
      <c r="J38" s="1"/>
      <c r="K38" s="1"/>
      <c r="L38" s="1"/>
      <c r="M38" s="1"/>
      <c r="N38" s="1"/>
      <c r="O38" s="74"/>
      <c r="P38" s="74"/>
      <c r="Q38" s="74"/>
    </row>
    <row r="39" spans="1:17" ht="11.25" customHeight="1" x14ac:dyDescent="0.25">
      <c r="A39" s="1"/>
      <c r="B39" s="1"/>
      <c r="C39" s="50"/>
      <c r="D39" s="50"/>
      <c r="E39" s="1"/>
      <c r="F39" s="1"/>
      <c r="G39" s="1"/>
      <c r="H39" s="1"/>
      <c r="I39" s="1"/>
      <c r="J39" s="1"/>
      <c r="K39" s="1"/>
      <c r="L39" s="1"/>
      <c r="M39" s="1"/>
      <c r="N39" s="1"/>
      <c r="O39" s="74"/>
      <c r="P39" s="74"/>
      <c r="Q39" s="74"/>
    </row>
    <row r="40" spans="1:17" x14ac:dyDescent="0.25">
      <c r="A40" s="1"/>
      <c r="B40" s="1"/>
      <c r="C40" s="50"/>
      <c r="D40" s="50"/>
      <c r="E40" s="1"/>
      <c r="F40" s="1"/>
      <c r="G40" s="1"/>
      <c r="H40" s="1"/>
      <c r="I40" s="1"/>
      <c r="J40" s="1"/>
      <c r="K40" s="1"/>
      <c r="L40" s="1"/>
      <c r="M40" s="1"/>
      <c r="N40" s="1"/>
      <c r="O40" s="74"/>
      <c r="P40" s="74"/>
      <c r="Q40" s="74"/>
    </row>
    <row r="41" spans="1:17" hidden="1" x14ac:dyDescent="0.25"/>
    <row r="42" spans="1:17" hidden="1" x14ac:dyDescent="0.25"/>
    <row r="43" spans="1:17" hidden="1" x14ac:dyDescent="0.25"/>
    <row r="44" spans="1:17" hidden="1" x14ac:dyDescent="0.25"/>
    <row r="45" spans="1:17" hidden="1" x14ac:dyDescent="0.25">
      <c r="H45" s="85" t="s">
        <v>46</v>
      </c>
      <c r="I45" s="85" t="s">
        <v>47</v>
      </c>
      <c r="N45" s="138"/>
      <c r="O45" s="138"/>
      <c r="P45" s="138"/>
    </row>
    <row r="46" spans="1:17" hidden="1" x14ac:dyDescent="0.25">
      <c r="B46" s="74"/>
      <c r="C46" s="86"/>
      <c r="D46" s="86"/>
      <c r="E46" s="74"/>
      <c r="H46" s="87" t="str">
        <f>"I"</f>
        <v>I</v>
      </c>
      <c r="I46" s="85">
        <v>1</v>
      </c>
      <c r="N46" s="88"/>
    </row>
    <row r="47" spans="1:17" hidden="1" x14ac:dyDescent="0.25">
      <c r="B47" s="74"/>
      <c r="C47" s="89" t="s">
        <v>48</v>
      </c>
      <c r="E47" s="74"/>
      <c r="H47" s="87" t="s">
        <v>49</v>
      </c>
      <c r="I47" s="85">
        <v>2</v>
      </c>
      <c r="N47" s="88"/>
    </row>
    <row r="48" spans="1:17" hidden="1" x14ac:dyDescent="0.25">
      <c r="B48" s="74"/>
      <c r="C48" s="87" t="s">
        <v>11</v>
      </c>
      <c r="D48" s="79">
        <f t="shared" ref="D48:D54" si="0">D11</f>
        <v>10</v>
      </c>
      <c r="E48" s="74"/>
      <c r="H48" s="87" t="s">
        <v>50</v>
      </c>
      <c r="I48" s="85">
        <v>11</v>
      </c>
      <c r="N48" s="88"/>
    </row>
    <row r="49" spans="2:14" ht="16.8" hidden="1" x14ac:dyDescent="0.4">
      <c r="B49" s="74"/>
      <c r="C49" s="87" t="s">
        <v>13</v>
      </c>
      <c r="D49" s="79">
        <f t="shared" si="0"/>
        <v>0</v>
      </c>
      <c r="E49" s="74"/>
      <c r="H49" s="87" t="s">
        <v>51</v>
      </c>
      <c r="I49" s="85">
        <v>3</v>
      </c>
      <c r="K49" s="90"/>
      <c r="N49" s="88"/>
    </row>
    <row r="50" spans="2:14" hidden="1" x14ac:dyDescent="0.25">
      <c r="B50" s="74"/>
      <c r="C50" s="87" t="s">
        <v>14</v>
      </c>
      <c r="D50" s="79">
        <f t="shared" si="0"/>
        <v>0</v>
      </c>
      <c r="E50" s="74"/>
      <c r="H50" s="87" t="str">
        <f>"I+3"</f>
        <v>I+3</v>
      </c>
      <c r="I50" s="85">
        <v>4</v>
      </c>
      <c r="N50" s="88"/>
    </row>
    <row r="51" spans="2:14" hidden="1" x14ac:dyDescent="0.25">
      <c r="B51" s="74"/>
      <c r="C51" s="87" t="s">
        <v>17</v>
      </c>
      <c r="D51" s="79">
        <f t="shared" si="0"/>
        <v>0</v>
      </c>
      <c r="E51" s="74"/>
      <c r="H51" s="87" t="s">
        <v>52</v>
      </c>
      <c r="I51" s="85">
        <v>5</v>
      </c>
      <c r="N51" s="88"/>
    </row>
    <row r="52" spans="2:14" hidden="1" x14ac:dyDescent="0.25">
      <c r="B52" s="74"/>
      <c r="C52" s="87" t="s">
        <v>18</v>
      </c>
      <c r="D52" s="79">
        <f t="shared" si="0"/>
        <v>0</v>
      </c>
      <c r="E52" s="74"/>
      <c r="H52" s="87" t="s">
        <v>53</v>
      </c>
      <c r="I52" s="85">
        <v>6</v>
      </c>
      <c r="N52" s="88"/>
    </row>
    <row r="53" spans="2:14" hidden="1" x14ac:dyDescent="0.25">
      <c r="B53" s="74"/>
      <c r="C53" s="87" t="s">
        <v>21</v>
      </c>
      <c r="D53" s="79">
        <f t="shared" si="0"/>
        <v>0</v>
      </c>
      <c r="E53" s="74"/>
      <c r="H53" s="87" t="s">
        <v>54</v>
      </c>
      <c r="I53" s="85">
        <v>7</v>
      </c>
      <c r="N53" s="88"/>
    </row>
    <row r="54" spans="2:14" hidden="1" x14ac:dyDescent="0.25">
      <c r="B54" s="74"/>
      <c r="C54" s="87" t="s">
        <v>22</v>
      </c>
      <c r="D54" s="79">
        <f t="shared" si="0"/>
        <v>0</v>
      </c>
      <c r="E54" s="74"/>
      <c r="H54" s="87" t="s">
        <v>55</v>
      </c>
      <c r="I54" s="85">
        <v>8</v>
      </c>
      <c r="N54" s="88"/>
    </row>
    <row r="55" spans="2:14" hidden="1" x14ac:dyDescent="0.25">
      <c r="B55" s="74"/>
      <c r="E55" s="74"/>
      <c r="H55" s="87" t="s">
        <v>56</v>
      </c>
      <c r="I55" s="85">
        <v>9</v>
      </c>
      <c r="N55" s="88"/>
    </row>
    <row r="56" spans="2:14" hidden="1" x14ac:dyDescent="0.25">
      <c r="B56" s="74"/>
      <c r="C56" s="91" t="s">
        <v>57</v>
      </c>
      <c r="D56" s="92">
        <f>SUM(D48:D54)</f>
        <v>10</v>
      </c>
      <c r="E56" s="74"/>
      <c r="H56" s="87" t="s">
        <v>58</v>
      </c>
      <c r="I56" s="85">
        <v>10</v>
      </c>
      <c r="N56" s="88"/>
    </row>
    <row r="57" spans="2:14" hidden="1" x14ac:dyDescent="0.25">
      <c r="B57" s="74"/>
      <c r="C57" s="93" t="s">
        <v>59</v>
      </c>
      <c r="D57" s="77" t="str">
        <f>D8</f>
        <v>I</v>
      </c>
      <c r="E57" s="74"/>
      <c r="F57" s="94">
        <f>VLOOKUP(D57,$H$46:$I$67,2)</f>
        <v>1</v>
      </c>
      <c r="H57" s="87" t="s">
        <v>60</v>
      </c>
      <c r="I57" s="85">
        <v>2</v>
      </c>
      <c r="N57" s="88"/>
    </row>
    <row r="58" spans="2:14" hidden="1" x14ac:dyDescent="0.25">
      <c r="B58" s="74"/>
      <c r="C58" s="91" t="s">
        <v>61</v>
      </c>
      <c r="D58" s="95">
        <f ca="1">IF(AND(ISNUMBER($D56),ISTEXT($D57)),$D56/INDIRECT("'barème RSA'!"&amp;"C"&amp;5+MATCH($D57,'Barème RSA'!$B$6:$B$27,0)),"")</f>
        <v>1.53447191149166E-2</v>
      </c>
      <c r="E58" s="74"/>
      <c r="H58" s="87" t="s">
        <v>62</v>
      </c>
      <c r="I58" s="85">
        <v>3</v>
      </c>
      <c r="N58" s="88"/>
    </row>
    <row r="59" spans="2:14" hidden="1" x14ac:dyDescent="0.25">
      <c r="B59" s="74"/>
      <c r="C59" s="86"/>
      <c r="D59" s="86"/>
      <c r="E59" s="74"/>
      <c r="H59" s="87" t="s">
        <v>63</v>
      </c>
      <c r="I59" s="85">
        <v>12</v>
      </c>
      <c r="N59" s="88"/>
    </row>
    <row r="60" spans="2:14" hidden="1" x14ac:dyDescent="0.25">
      <c r="H60" s="87" t="s">
        <v>64</v>
      </c>
      <c r="I60" s="85">
        <v>4</v>
      </c>
      <c r="N60" s="88"/>
    </row>
    <row r="61" spans="2:14" ht="13.8" hidden="1" thickBot="1" x14ac:dyDescent="0.3">
      <c r="C61" s="89" t="s">
        <v>65</v>
      </c>
      <c r="H61" s="87" t="s">
        <v>66</v>
      </c>
      <c r="I61" s="85">
        <v>5</v>
      </c>
      <c r="N61" s="88"/>
    </row>
    <row r="62" spans="2:14" ht="13.8" hidden="1" thickBot="1" x14ac:dyDescent="0.3">
      <c r="C62" s="96" t="s">
        <v>67</v>
      </c>
      <c r="D62" s="97">
        <f>D22</f>
        <v>100</v>
      </c>
      <c r="H62" s="87" t="s">
        <v>68</v>
      </c>
      <c r="I62" s="85">
        <v>6</v>
      </c>
      <c r="N62" s="88"/>
    </row>
    <row r="63" spans="2:14" ht="13.8" hidden="1" thickBot="1" x14ac:dyDescent="0.3">
      <c r="C63" s="98" t="s">
        <v>69</v>
      </c>
      <c r="D63" s="97">
        <f>D23</f>
        <v>0</v>
      </c>
      <c r="H63" s="87" t="s">
        <v>70</v>
      </c>
      <c r="I63" s="85">
        <v>7</v>
      </c>
      <c r="N63" s="88"/>
    </row>
    <row r="64" spans="2:14" hidden="1" x14ac:dyDescent="0.25">
      <c r="C64" s="98" t="s">
        <v>71</v>
      </c>
      <c r="D64" s="97">
        <f>D24</f>
        <v>0</v>
      </c>
      <c r="H64" s="87" t="s">
        <v>72</v>
      </c>
      <c r="I64" s="85">
        <v>8</v>
      </c>
      <c r="N64" s="88"/>
    </row>
    <row r="65" spans="3:14" hidden="1" x14ac:dyDescent="0.25">
      <c r="C65" s="99"/>
      <c r="D65" s="100"/>
      <c r="H65" s="87" t="s">
        <v>73</v>
      </c>
      <c r="I65" s="85">
        <v>9</v>
      </c>
      <c r="N65" s="88"/>
    </row>
    <row r="66" spans="3:14" hidden="1" x14ac:dyDescent="0.25">
      <c r="C66" s="98" t="s">
        <v>74</v>
      </c>
      <c r="D66" s="101">
        <f>D25</f>
        <v>0</v>
      </c>
      <c r="H66" s="87" t="s">
        <v>75</v>
      </c>
      <c r="I66" s="85">
        <v>10</v>
      </c>
      <c r="N66" s="88"/>
    </row>
    <row r="67" spans="3:14" hidden="1" x14ac:dyDescent="0.25">
      <c r="C67" s="99"/>
      <c r="D67" s="100"/>
      <c r="H67" s="87" t="s">
        <v>76</v>
      </c>
      <c r="I67" s="85">
        <v>11</v>
      </c>
      <c r="N67" s="88"/>
    </row>
    <row r="68" spans="3:14" hidden="1" x14ac:dyDescent="0.25">
      <c r="C68" s="98" t="s">
        <v>77</v>
      </c>
      <c r="D68" s="101">
        <f>D56</f>
        <v>10</v>
      </c>
    </row>
    <row r="69" spans="3:14" ht="13.8" hidden="1" thickBot="1" x14ac:dyDescent="0.3">
      <c r="C69" s="102"/>
      <c r="D69" s="103"/>
    </row>
    <row r="70" spans="3:14" ht="13.8" hidden="1" thickBot="1" x14ac:dyDescent="0.3">
      <c r="C70" s="104" t="s">
        <v>78</v>
      </c>
      <c r="D70" s="105">
        <f>(D62+D63+D64-D66)/D68</f>
        <v>10</v>
      </c>
    </row>
    <row r="71" spans="3:14" ht="13.8" hidden="1" thickBot="1" x14ac:dyDescent="0.3">
      <c r="C71" s="106" t="s">
        <v>79</v>
      </c>
      <c r="D71" s="51">
        <f>(D62+D63+D83-D66)/D56</f>
        <v>36.6</v>
      </c>
    </row>
    <row r="72" spans="3:14" ht="13.8" hidden="1" thickBot="1" x14ac:dyDescent="0.3">
      <c r="C72" s="106" t="s">
        <v>80</v>
      </c>
      <c r="D72" s="52">
        <f>IF(LEFT(D57)="I",0.6,0.5)</f>
        <v>0.6</v>
      </c>
    </row>
    <row r="73" spans="3:14" hidden="1" x14ac:dyDescent="0.25">
      <c r="H73" s="107" t="s">
        <v>81</v>
      </c>
      <c r="K73" s="88" t="s">
        <v>82</v>
      </c>
    </row>
    <row r="74" spans="3:14" ht="13.8" hidden="1" thickBot="1" x14ac:dyDescent="0.3">
      <c r="C74" s="108" t="s">
        <v>83</v>
      </c>
      <c r="H74" s="139" t="s">
        <v>84</v>
      </c>
      <c r="I74" s="139"/>
      <c r="J74" s="139"/>
      <c r="K74" s="109" t="str">
        <f>IF(LEN(D57)=1,"0",IF(LEN(D57)=4,RIGHT(D57,2),RIGHT(D57,1)))</f>
        <v>0</v>
      </c>
    </row>
    <row r="75" spans="3:14" hidden="1" x14ac:dyDescent="0.25">
      <c r="C75" s="96" t="s">
        <v>77</v>
      </c>
      <c r="D75" s="110">
        <f>D56</f>
        <v>10</v>
      </c>
      <c r="H75" s="139" t="s">
        <v>85</v>
      </c>
      <c r="I75" s="139"/>
      <c r="J75" s="139"/>
      <c r="K75" s="85">
        <f>K74+L9</f>
        <v>1</v>
      </c>
    </row>
    <row r="76" spans="3:14" hidden="1" x14ac:dyDescent="0.25">
      <c r="C76" s="111"/>
      <c r="D76" s="112"/>
      <c r="H76" s="139" t="s">
        <v>86</v>
      </c>
      <c r="I76" s="139"/>
      <c r="J76" s="139"/>
      <c r="K76" s="109" t="str">
        <f>LEFT(D57,1)</f>
        <v>I</v>
      </c>
    </row>
    <row r="77" spans="3:14" hidden="1" x14ac:dyDescent="0.25">
      <c r="C77" s="98" t="s">
        <v>67</v>
      </c>
      <c r="D77" s="113">
        <f>D62</f>
        <v>100</v>
      </c>
      <c r="H77" s="139"/>
      <c r="I77" s="139"/>
      <c r="J77" s="139"/>
      <c r="K77" s="139"/>
    </row>
    <row r="78" spans="3:14" hidden="1" x14ac:dyDescent="0.25">
      <c r="C78" s="98" t="s">
        <v>69</v>
      </c>
      <c r="D78" s="113">
        <f>D23</f>
        <v>0</v>
      </c>
      <c r="H78" s="139" t="s">
        <v>87</v>
      </c>
      <c r="I78" s="139"/>
      <c r="J78" s="139"/>
      <c r="K78" s="85" t="str">
        <f>IF(L9="","",CONCATENATE(K76,K73,K75))</f>
        <v>I+1</v>
      </c>
    </row>
    <row r="79" spans="3:14" hidden="1" x14ac:dyDescent="0.25">
      <c r="C79" s="98" t="s">
        <v>74</v>
      </c>
      <c r="D79" s="114">
        <f>D66</f>
        <v>0</v>
      </c>
      <c r="H79" s="139"/>
      <c r="I79" s="139"/>
      <c r="J79" s="139"/>
      <c r="K79" s="139"/>
    </row>
    <row r="80" spans="3:14" hidden="1" x14ac:dyDescent="0.25">
      <c r="C80" s="115"/>
      <c r="D80" s="116"/>
      <c r="G80" s="117">
        <f>D75-D81-D83</f>
        <v>-356</v>
      </c>
      <c r="H80" s="139" t="s">
        <v>88</v>
      </c>
      <c r="I80" s="139"/>
      <c r="J80" s="139"/>
      <c r="K80" s="85">
        <f>(VLOOKUP(K78,'Barème Charges'!$A$10:$B$31,2))/(F57+L9)*F57</f>
        <v>154</v>
      </c>
    </row>
    <row r="81" spans="1:14" hidden="1" x14ac:dyDescent="0.25">
      <c r="C81" s="118" t="s">
        <v>89</v>
      </c>
      <c r="D81" s="113">
        <f>D77+D78-D79</f>
        <v>100</v>
      </c>
      <c r="H81" s="139"/>
      <c r="I81" s="139"/>
      <c r="J81" s="139"/>
      <c r="K81" s="139"/>
    </row>
    <row r="82" spans="1:14" hidden="1" x14ac:dyDescent="0.25">
      <c r="C82" s="115"/>
      <c r="D82" s="116"/>
      <c r="H82" s="139" t="s">
        <v>90</v>
      </c>
      <c r="I82" s="139"/>
      <c r="J82" s="139"/>
      <c r="K82" s="53">
        <f>(D62+D63+K80-D66)/D56</f>
        <v>25.4</v>
      </c>
    </row>
    <row r="83" spans="1:14" hidden="1" x14ac:dyDescent="0.25">
      <c r="C83" s="98" t="s">
        <v>91</v>
      </c>
      <c r="D83" s="119">
        <f>VLOOKUP('CALCULETTE FSL'!D57,'Barème Charges'!A9:B31,2)</f>
        <v>266</v>
      </c>
      <c r="H83" s="140"/>
      <c r="I83" s="140"/>
      <c r="J83" s="140"/>
      <c r="K83" s="140"/>
    </row>
    <row r="84" spans="1:14" hidden="1" x14ac:dyDescent="0.25">
      <c r="C84" s="98" t="s">
        <v>92</v>
      </c>
      <c r="D84" s="120"/>
      <c r="H84" s="139" t="s">
        <v>93</v>
      </c>
      <c r="I84" s="139"/>
      <c r="J84" s="139"/>
      <c r="K84" s="85">
        <f>(D75-D81-K80-D90)/30/D92</f>
        <v>-8.1333333333333329</v>
      </c>
    </row>
    <row r="85" spans="1:14" hidden="1" x14ac:dyDescent="0.25">
      <c r="C85" s="98" t="s">
        <v>38</v>
      </c>
      <c r="D85" s="120">
        <f>D30</f>
        <v>0</v>
      </c>
    </row>
    <row r="86" spans="1:14" hidden="1" x14ac:dyDescent="0.25">
      <c r="C86" s="98" t="s">
        <v>39</v>
      </c>
      <c r="D86" s="120">
        <f>D31</f>
        <v>0</v>
      </c>
    </row>
    <row r="87" spans="1:14" hidden="1" x14ac:dyDescent="0.25">
      <c r="C87" s="98" t="s">
        <v>40</v>
      </c>
      <c r="D87" s="120">
        <f>D32</f>
        <v>0</v>
      </c>
      <c r="H87" s="107" t="s">
        <v>94</v>
      </c>
    </row>
    <row r="88" spans="1:14" hidden="1" x14ac:dyDescent="0.25">
      <c r="C88" s="98" t="s">
        <v>41</v>
      </c>
      <c r="D88" s="120">
        <f>D33</f>
        <v>0</v>
      </c>
      <c r="H88" s="139" t="s">
        <v>95</v>
      </c>
      <c r="I88" s="139"/>
      <c r="J88" s="139"/>
      <c r="K88" s="85" t="s">
        <v>96</v>
      </c>
    </row>
    <row r="89" spans="1:14" hidden="1" x14ac:dyDescent="0.25">
      <c r="C89" s="98" t="s">
        <v>42</v>
      </c>
      <c r="D89" s="120">
        <f>D34</f>
        <v>0</v>
      </c>
      <c r="H89" s="139" t="s">
        <v>97</v>
      </c>
      <c r="I89" s="139" t="s">
        <v>98</v>
      </c>
      <c r="J89" s="139"/>
      <c r="K89" s="85" t="str">
        <f ca="1">IF(H7&lt;=1.1,"SUBVENTION TOTALE",IF(AND(H7&gt;1.1,H7&lt;=2),"REPARTITION PRÊT/SUB OU PRÊT TOTAL",IF(H7&gt;2,"")))</f>
        <v>SUBVENTION TOTALE</v>
      </c>
    </row>
    <row r="90" spans="1:14" hidden="1" x14ac:dyDescent="0.25">
      <c r="C90" s="98" t="s">
        <v>99</v>
      </c>
      <c r="D90" s="114">
        <f>SUM(D84:D89)</f>
        <v>0</v>
      </c>
      <c r="H90" s="139"/>
      <c r="I90" s="139" t="s">
        <v>100</v>
      </c>
      <c r="J90" s="139"/>
      <c r="K90" s="85" t="str">
        <f ca="1">IF(H7&lt;=1.1,"SUBVENTION TOTALE",IF(AND(H7&gt;1.1,H7&lt;=2),"REPARTITION PLAN D'APUREMENT/SUB OU PLAN D'APUREMENT TOTAL",IF(H7&gt;2,"")))</f>
        <v>SUBVENTION TOTALE</v>
      </c>
    </row>
    <row r="91" spans="1:14" hidden="1" x14ac:dyDescent="0.25">
      <c r="C91" s="121"/>
      <c r="D91" s="122"/>
      <c r="H91" s="139" t="s">
        <v>101</v>
      </c>
      <c r="I91" s="139"/>
      <c r="J91" s="139"/>
      <c r="K91" s="85" t="str">
        <f ca="1">IF(H7&lt;=1.1,"SUBVENTION TOTALE",IF(AND(H7&gt;1.1,H7&lt;=2),"REPARTITION PRÊT/SUB OU PRÊT TOTAL",IF(H7&gt;2,"")))</f>
        <v>SUBVENTION TOTALE</v>
      </c>
    </row>
    <row r="92" spans="1:14" hidden="1" x14ac:dyDescent="0.25">
      <c r="C92" s="98" t="s">
        <v>102</v>
      </c>
      <c r="D92" s="123">
        <f>F57</f>
        <v>1</v>
      </c>
      <c r="H92" s="124" t="s">
        <v>103</v>
      </c>
      <c r="I92" s="124"/>
      <c r="J92" s="124"/>
      <c r="K92" s="85" t="str">
        <f ca="1">IF(L11&lt;=1.1,"SUBVENTION TOTALE",IF(AND(L11&gt;1.1,L11&lt;=2),"REPARTITION PRÊT/SUB OU PRÊT TOTAL",IF(L11&gt;2,"")))</f>
        <v>SUBVENTION TOTALE</v>
      </c>
    </row>
    <row r="93" spans="1:14" ht="13.8" hidden="1" thickBot="1" x14ac:dyDescent="0.3">
      <c r="C93" s="102"/>
      <c r="D93" s="125"/>
    </row>
    <row r="94" spans="1:14" ht="103.95" hidden="1" customHeight="1" thickBot="1" x14ac:dyDescent="0.3">
      <c r="C94" s="126" t="s">
        <v>104</v>
      </c>
      <c r="D94" s="127">
        <f>(D75-D81-D83-D90)/30/D92</f>
        <v>-11.866666666666667</v>
      </c>
      <c r="E94" s="128" t="s">
        <v>105</v>
      </c>
    </row>
    <row r="95" spans="1:14" ht="106.5" hidden="1" customHeight="1" x14ac:dyDescent="0.25"/>
    <row r="96" spans="1:14" x14ac:dyDescent="0.25">
      <c r="A96" s="49"/>
      <c r="B96" s="49"/>
      <c r="C96" s="129"/>
      <c r="D96" s="129"/>
      <c r="E96" s="49"/>
      <c r="F96" s="49"/>
      <c r="G96" s="49"/>
      <c r="H96" s="49"/>
      <c r="I96" s="49"/>
      <c r="J96" s="49"/>
      <c r="K96" s="49"/>
      <c r="L96" s="49"/>
      <c r="M96" s="49"/>
      <c r="N96" s="49"/>
    </row>
    <row r="97" spans="1:14" x14ac:dyDescent="0.25">
      <c r="A97" s="49"/>
      <c r="B97" s="49"/>
      <c r="C97" s="141" t="s">
        <v>94</v>
      </c>
      <c r="D97" s="141"/>
      <c r="E97" s="141"/>
      <c r="F97" s="141"/>
      <c r="G97" s="141"/>
      <c r="H97" s="141"/>
      <c r="I97" s="141"/>
      <c r="J97" s="49"/>
      <c r="K97" s="49"/>
      <c r="L97" s="49"/>
      <c r="M97" s="49"/>
      <c r="N97" s="49"/>
    </row>
    <row r="98" spans="1:14" x14ac:dyDescent="0.25">
      <c r="A98" s="49"/>
      <c r="B98" s="49"/>
      <c r="C98" s="141"/>
      <c r="D98" s="141"/>
      <c r="E98" s="141"/>
      <c r="F98" s="141"/>
      <c r="G98" s="141"/>
      <c r="H98" s="141"/>
      <c r="I98" s="141"/>
      <c r="J98" s="49"/>
      <c r="K98" s="49"/>
      <c r="L98" s="49"/>
      <c r="M98" s="49"/>
      <c r="N98" s="49"/>
    </row>
    <row r="99" spans="1:14" ht="16.5" customHeight="1" x14ac:dyDescent="0.25">
      <c r="A99" s="49"/>
      <c r="B99" s="49"/>
      <c r="C99" s="142" t="s">
        <v>95</v>
      </c>
      <c r="D99" s="142"/>
      <c r="E99" s="142"/>
      <c r="F99" s="142"/>
      <c r="G99" s="143" t="str">
        <f ca="1">IF(H20="OUI",K88,"")</f>
        <v/>
      </c>
      <c r="H99" s="143"/>
      <c r="I99" s="143"/>
      <c r="J99" s="49"/>
      <c r="K99" s="49"/>
      <c r="L99" s="49"/>
      <c r="M99" s="49"/>
      <c r="N99" s="49"/>
    </row>
    <row r="100" spans="1:14" ht="16.5" customHeight="1" x14ac:dyDescent="0.25">
      <c r="A100" s="49"/>
      <c r="B100" s="49"/>
      <c r="C100" s="142" t="s">
        <v>106</v>
      </c>
      <c r="D100" s="142" t="s">
        <v>107</v>
      </c>
      <c r="E100" s="142"/>
      <c r="F100" s="142"/>
      <c r="G100" s="143" t="str">
        <f ca="1">IF(H17="oui",K89,"")</f>
        <v/>
      </c>
      <c r="H100" s="143"/>
      <c r="I100" s="143"/>
      <c r="J100" s="49"/>
      <c r="K100" s="49"/>
      <c r="L100" s="49"/>
      <c r="M100" s="49"/>
      <c r="N100" s="49"/>
    </row>
    <row r="101" spans="1:14" ht="16.5" customHeight="1" x14ac:dyDescent="0.25">
      <c r="A101" s="49"/>
      <c r="B101" s="49"/>
      <c r="C101" s="142"/>
      <c r="D101" s="142" t="s">
        <v>108</v>
      </c>
      <c r="E101" s="142"/>
      <c r="F101" s="142"/>
      <c r="G101" s="143" t="str">
        <f ca="1">IF(H17="oui",K90,"")</f>
        <v/>
      </c>
      <c r="H101" s="143"/>
      <c r="I101" s="143"/>
      <c r="J101" s="49"/>
      <c r="K101" s="49"/>
      <c r="L101" s="49"/>
      <c r="M101" s="49"/>
      <c r="N101" s="49"/>
    </row>
    <row r="102" spans="1:14" ht="16.5" customHeight="1" x14ac:dyDescent="0.25">
      <c r="A102" s="49"/>
      <c r="B102" s="49"/>
      <c r="C102" s="142" t="s">
        <v>109</v>
      </c>
      <c r="D102" s="142"/>
      <c r="E102" s="142"/>
      <c r="F102" s="142"/>
      <c r="G102" s="143" t="str">
        <f ca="1">IF(H17="oui",K91,"")</f>
        <v/>
      </c>
      <c r="H102" s="143"/>
      <c r="I102" s="143"/>
      <c r="J102" s="49"/>
      <c r="K102" s="49"/>
      <c r="L102" s="49"/>
      <c r="M102" s="49"/>
      <c r="N102" s="49"/>
    </row>
    <row r="103" spans="1:14" ht="16.5" customHeight="1" x14ac:dyDescent="0.25">
      <c r="A103" s="49"/>
      <c r="B103" s="49"/>
      <c r="C103" s="142" t="s">
        <v>103</v>
      </c>
      <c r="D103" s="142"/>
      <c r="E103" s="142"/>
      <c r="F103" s="142"/>
      <c r="G103" s="143" t="str">
        <f ca="1">IF(L20="oui",K92,"")</f>
        <v/>
      </c>
      <c r="H103" s="143"/>
      <c r="I103" s="143"/>
      <c r="J103" s="49"/>
      <c r="K103" s="49"/>
      <c r="L103" s="49"/>
      <c r="M103" s="49"/>
      <c r="N103" s="49"/>
    </row>
    <row r="104" spans="1:14" x14ac:dyDescent="0.25">
      <c r="A104" s="49"/>
      <c r="B104" s="49"/>
      <c r="C104" s="129"/>
      <c r="D104" s="129"/>
      <c r="E104" s="49"/>
      <c r="F104" s="49"/>
      <c r="G104" s="49"/>
      <c r="H104" s="49"/>
      <c r="I104" s="49"/>
      <c r="J104" s="49"/>
      <c r="K104" s="49"/>
      <c r="L104" s="49"/>
      <c r="M104" s="49"/>
      <c r="N104" s="49"/>
    </row>
  </sheetData>
  <sheetProtection algorithmName="SHA-512" hashValue="pIyjhDf3gPKrmgFGZGRCST+PjAdzqBUoYsEIQyqC2JIrChjRwAcE2n8Qj8/42HgU5rARolRJLhtaIC8AoC5VNw==" saltValue="dFZGNb12BPz4BVaOyRJ/yA==" spinCount="100000" sheet="1" objects="1" scenarios="1"/>
  <mergeCells count="36">
    <mergeCell ref="C102:F102"/>
    <mergeCell ref="G102:I102"/>
    <mergeCell ref="C103:F103"/>
    <mergeCell ref="G103:I103"/>
    <mergeCell ref="C99:F99"/>
    <mergeCell ref="G99:I99"/>
    <mergeCell ref="C100:C101"/>
    <mergeCell ref="D100:F100"/>
    <mergeCell ref="G100:I100"/>
    <mergeCell ref="D101:F101"/>
    <mergeCell ref="G101:I101"/>
    <mergeCell ref="H89:H90"/>
    <mergeCell ref="I89:J89"/>
    <mergeCell ref="I90:J90"/>
    <mergeCell ref="H91:J91"/>
    <mergeCell ref="C97:I98"/>
    <mergeCell ref="H81:K81"/>
    <mergeCell ref="H82:J82"/>
    <mergeCell ref="H83:K83"/>
    <mergeCell ref="H84:J84"/>
    <mergeCell ref="H88:J88"/>
    <mergeCell ref="H76:J76"/>
    <mergeCell ref="H77:K77"/>
    <mergeCell ref="H78:J78"/>
    <mergeCell ref="H79:K79"/>
    <mergeCell ref="H80:J80"/>
    <mergeCell ref="G29:J31"/>
    <mergeCell ref="G33:J35"/>
    <mergeCell ref="N45:P45"/>
    <mergeCell ref="H74:J74"/>
    <mergeCell ref="H75:J75"/>
    <mergeCell ref="C1:G1"/>
    <mergeCell ref="H17:H18"/>
    <mergeCell ref="H20:H21"/>
    <mergeCell ref="L20:L21"/>
    <mergeCell ref="G26:J27"/>
  </mergeCells>
  <conditionalFormatting sqref="H17:H18 H20:H21">
    <cfRule type="cellIs" dxfId="3" priority="4" operator="equal">
      <formula>"OUI"</formula>
    </cfRule>
    <cfRule type="cellIs" dxfId="2" priority="5" operator="equal">
      <formula>"NON"</formula>
    </cfRule>
  </conditionalFormatting>
  <conditionalFormatting sqref="L20:L21">
    <cfRule type="cellIs" dxfId="1" priority="2" operator="equal">
      <formula>"NON"</formula>
    </cfRule>
    <cfRule type="cellIs" dxfId="0" priority="3" operator="equal">
      <formula>"OUI"</formula>
    </cfRule>
  </conditionalFormatting>
  <dataValidations count="2">
    <dataValidation type="list" allowBlank="1" showInputMessage="1" showErrorMessage="1" sqref="D8" xr:uid="{00000000-0002-0000-0000-000000000000}">
      <formula1>$H$46:$H$67</formula1>
      <formula2>0</formula2>
    </dataValidation>
    <dataValidation type="whole" allowBlank="1" showInputMessage="1" showErrorMessage="1" sqref="L9" xr:uid="{00000000-0002-0000-0000-000001000000}">
      <formula1>1</formula1>
      <formula2>20</formula2>
    </dataValidation>
  </dataValidations>
  <pageMargins left="0.25" right="0.4" top="1" bottom="0.98402777777777795" header="0.49236111111111103" footer="0.51180555555555496"/>
  <pageSetup paperSize="9" orientation="landscape" horizontalDpi="300" verticalDpi="300" r:id="rId1"/>
  <headerFooter>
    <oddHeader>&amp;CSimulation non contractuelle basée sur les éléments renseignés et éligibilité estimée sur les situations les plus courantes. Elle ne peut en aucun cas engager le Département sur les aides qu'il est susceptible d'accorder.</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2:G28"/>
  <sheetViews>
    <sheetView showOutlineSymbols="0" topLeftCell="A5" zoomScale="136" zoomScaleNormal="136" workbookViewId="0">
      <selection activeCell="B6" sqref="B6"/>
    </sheetView>
  </sheetViews>
  <sheetFormatPr baseColWidth="10" defaultColWidth="10.77734375" defaultRowHeight="13.2" x14ac:dyDescent="0.25"/>
  <cols>
    <col min="3" max="3" width="10.21875" customWidth="1"/>
    <col min="4" max="4" width="11.77734375" customWidth="1"/>
    <col min="5" max="5" width="12.21875" customWidth="1"/>
    <col min="6" max="6" width="12.5546875" customWidth="1"/>
    <col min="7" max="7" width="12.21875" customWidth="1"/>
  </cols>
  <sheetData>
    <row r="2" spans="1:7" ht="17.399999999999999" x14ac:dyDescent="0.3">
      <c r="A2" s="54" t="s">
        <v>110</v>
      </c>
    </row>
    <row r="5" spans="1:7" ht="23.25" customHeight="1" x14ac:dyDescent="0.25">
      <c r="A5" s="144" t="s">
        <v>111</v>
      </c>
      <c r="B5" s="144"/>
      <c r="C5" s="55" t="s">
        <v>135</v>
      </c>
      <c r="D5" s="56" t="s">
        <v>112</v>
      </c>
      <c r="E5" s="57" t="s">
        <v>113</v>
      </c>
      <c r="F5" s="57" t="s">
        <v>114</v>
      </c>
      <c r="G5" s="58" t="s">
        <v>115</v>
      </c>
    </row>
    <row r="6" spans="1:7" ht="12.75" customHeight="1" x14ac:dyDescent="0.25">
      <c r="A6" s="145" t="s">
        <v>116</v>
      </c>
      <c r="B6" s="59" t="s">
        <v>7</v>
      </c>
      <c r="C6" s="60">
        <v>651.69000000000005</v>
      </c>
      <c r="D6" s="60">
        <f t="shared" ref="D6:D28" si="0">C6*1.1</f>
        <v>716.85900000000015</v>
      </c>
      <c r="E6" s="61">
        <f t="shared" ref="E6:E28" si="1">C6*1.3</f>
        <v>847.19700000000012</v>
      </c>
      <c r="F6" s="61">
        <f t="shared" ref="F6:F28" si="2">C6*1.5</f>
        <v>977.53500000000008</v>
      </c>
      <c r="G6" s="60">
        <f t="shared" ref="G6:G28" si="3">C6*2</f>
        <v>1303.3800000000001</v>
      </c>
    </row>
    <row r="7" spans="1:7" x14ac:dyDescent="0.25">
      <c r="A7" s="145"/>
      <c r="B7" s="62" t="s">
        <v>49</v>
      </c>
      <c r="C7" s="63">
        <f>C6*1.5</f>
        <v>977.53500000000008</v>
      </c>
      <c r="D7" s="63">
        <f t="shared" si="0"/>
        <v>1075.2885000000001</v>
      </c>
      <c r="E7" s="64">
        <f t="shared" si="1"/>
        <v>1270.7955000000002</v>
      </c>
      <c r="F7" s="64">
        <f t="shared" si="2"/>
        <v>1466.3025000000002</v>
      </c>
      <c r="G7" s="63">
        <f t="shared" si="3"/>
        <v>1955.0700000000002</v>
      </c>
    </row>
    <row r="8" spans="1:7" x14ac:dyDescent="0.25">
      <c r="A8" s="145"/>
      <c r="B8" s="62" t="s">
        <v>51</v>
      </c>
      <c r="C8" s="63">
        <f>C7+(0.3*C6)</f>
        <v>1173.0420000000001</v>
      </c>
      <c r="D8" s="63">
        <f t="shared" si="0"/>
        <v>1290.3462000000002</v>
      </c>
      <c r="E8" s="64">
        <f t="shared" si="1"/>
        <v>1524.9546000000003</v>
      </c>
      <c r="F8" s="64">
        <f t="shared" si="2"/>
        <v>1759.5630000000001</v>
      </c>
      <c r="G8" s="63">
        <f t="shared" si="3"/>
        <v>2346.0840000000003</v>
      </c>
    </row>
    <row r="9" spans="1:7" x14ac:dyDescent="0.25">
      <c r="A9" s="145"/>
      <c r="B9" s="62" t="s">
        <v>117</v>
      </c>
      <c r="C9" s="63">
        <f t="shared" ref="C9:C16" si="4">C8+$C$28</f>
        <v>1433.7180000000003</v>
      </c>
      <c r="D9" s="63">
        <f t="shared" si="0"/>
        <v>1577.0898000000004</v>
      </c>
      <c r="E9" s="64">
        <f t="shared" si="1"/>
        <v>1863.8334000000004</v>
      </c>
      <c r="F9" s="64">
        <f t="shared" si="2"/>
        <v>2150.5770000000002</v>
      </c>
      <c r="G9" s="63">
        <f t="shared" si="3"/>
        <v>2867.4360000000006</v>
      </c>
    </row>
    <row r="10" spans="1:7" x14ac:dyDescent="0.25">
      <c r="A10" s="145"/>
      <c r="B10" s="62" t="s">
        <v>52</v>
      </c>
      <c r="C10" s="63">
        <f t="shared" si="4"/>
        <v>1694.3940000000002</v>
      </c>
      <c r="D10" s="63">
        <f t="shared" si="0"/>
        <v>1863.8334000000004</v>
      </c>
      <c r="E10" s="64">
        <f t="shared" si="1"/>
        <v>2202.7122000000004</v>
      </c>
      <c r="F10" s="64">
        <f t="shared" si="2"/>
        <v>2541.5910000000003</v>
      </c>
      <c r="G10" s="63">
        <f t="shared" si="3"/>
        <v>3388.7880000000005</v>
      </c>
    </row>
    <row r="11" spans="1:7" x14ac:dyDescent="0.25">
      <c r="A11" s="145"/>
      <c r="B11" s="62" t="s">
        <v>53</v>
      </c>
      <c r="C11" s="63">
        <f t="shared" si="4"/>
        <v>1955.0700000000002</v>
      </c>
      <c r="D11" s="63">
        <f t="shared" si="0"/>
        <v>2150.5770000000002</v>
      </c>
      <c r="E11" s="64">
        <f t="shared" si="1"/>
        <v>2541.5910000000003</v>
      </c>
      <c r="F11" s="64">
        <f t="shared" si="2"/>
        <v>2932.6050000000005</v>
      </c>
      <c r="G11" s="63">
        <f t="shared" si="3"/>
        <v>3910.1400000000003</v>
      </c>
    </row>
    <row r="12" spans="1:7" x14ac:dyDescent="0.25">
      <c r="A12" s="145"/>
      <c r="B12" s="62" t="s">
        <v>54</v>
      </c>
      <c r="C12" s="63">
        <f t="shared" si="4"/>
        <v>2215.7460000000001</v>
      </c>
      <c r="D12" s="63">
        <f t="shared" si="0"/>
        <v>2437.3206000000005</v>
      </c>
      <c r="E12" s="64">
        <f t="shared" si="1"/>
        <v>2880.4698000000003</v>
      </c>
      <c r="F12" s="64">
        <f t="shared" si="2"/>
        <v>3323.6190000000001</v>
      </c>
      <c r="G12" s="63">
        <f t="shared" si="3"/>
        <v>4431.4920000000002</v>
      </c>
    </row>
    <row r="13" spans="1:7" x14ac:dyDescent="0.25">
      <c r="A13" s="145"/>
      <c r="B13" s="62" t="s">
        <v>55</v>
      </c>
      <c r="C13" s="63">
        <f t="shared" si="4"/>
        <v>2476.422</v>
      </c>
      <c r="D13" s="63">
        <f t="shared" si="0"/>
        <v>2724.0642000000003</v>
      </c>
      <c r="E13" s="64">
        <f t="shared" si="1"/>
        <v>3219.3486000000003</v>
      </c>
      <c r="F13" s="64">
        <f t="shared" si="2"/>
        <v>3714.6329999999998</v>
      </c>
      <c r="G13" s="63">
        <f t="shared" si="3"/>
        <v>4952.8440000000001</v>
      </c>
    </row>
    <row r="14" spans="1:7" x14ac:dyDescent="0.25">
      <c r="A14" s="145"/>
      <c r="B14" s="62" t="s">
        <v>56</v>
      </c>
      <c r="C14" s="63">
        <f t="shared" si="4"/>
        <v>2737.098</v>
      </c>
      <c r="D14" s="63">
        <f t="shared" si="0"/>
        <v>3010.8078</v>
      </c>
      <c r="E14" s="64">
        <f t="shared" si="1"/>
        <v>3558.2274000000002</v>
      </c>
      <c r="F14" s="64">
        <f t="shared" si="2"/>
        <v>4105.6469999999999</v>
      </c>
      <c r="G14" s="63">
        <f t="shared" si="3"/>
        <v>5474.1959999999999</v>
      </c>
    </row>
    <row r="15" spans="1:7" x14ac:dyDescent="0.25">
      <c r="A15" s="145"/>
      <c r="B15" s="62" t="s">
        <v>58</v>
      </c>
      <c r="C15" s="63">
        <f t="shared" si="4"/>
        <v>2997.7739999999999</v>
      </c>
      <c r="D15" s="63">
        <f t="shared" si="0"/>
        <v>3297.5514000000003</v>
      </c>
      <c r="E15" s="64">
        <f t="shared" si="1"/>
        <v>3897.1062000000002</v>
      </c>
      <c r="F15" s="64">
        <f t="shared" si="2"/>
        <v>4496.6610000000001</v>
      </c>
      <c r="G15" s="63">
        <f t="shared" si="3"/>
        <v>5995.5479999999998</v>
      </c>
    </row>
    <row r="16" spans="1:7" x14ac:dyDescent="0.25">
      <c r="A16" s="145"/>
      <c r="B16" s="62" t="s">
        <v>50</v>
      </c>
      <c r="C16" s="63">
        <f t="shared" si="4"/>
        <v>3258.45</v>
      </c>
      <c r="D16" s="63">
        <f t="shared" si="0"/>
        <v>3584.2950000000001</v>
      </c>
      <c r="E16" s="64">
        <f t="shared" si="1"/>
        <v>4235.9849999999997</v>
      </c>
      <c r="F16" s="64">
        <f t="shared" si="2"/>
        <v>4887.6749999999993</v>
      </c>
      <c r="G16" s="63">
        <f t="shared" si="3"/>
        <v>6516.9</v>
      </c>
    </row>
    <row r="17" spans="1:7" x14ac:dyDescent="0.25">
      <c r="A17" s="145"/>
      <c r="B17" s="62" t="s">
        <v>60</v>
      </c>
      <c r="C17" s="63">
        <f>C6*1.5</f>
        <v>977.53500000000008</v>
      </c>
      <c r="D17" s="63">
        <f t="shared" si="0"/>
        <v>1075.2885000000001</v>
      </c>
      <c r="E17" s="64">
        <f t="shared" si="1"/>
        <v>1270.7955000000002</v>
      </c>
      <c r="F17" s="64">
        <f t="shared" si="2"/>
        <v>1466.3025000000002</v>
      </c>
      <c r="G17" s="63">
        <f t="shared" si="3"/>
        <v>1955.0700000000002</v>
      </c>
    </row>
    <row r="18" spans="1:7" x14ac:dyDescent="0.25">
      <c r="A18" s="145"/>
      <c r="B18" s="62" t="s">
        <v>62</v>
      </c>
      <c r="C18" s="63">
        <f>C17+(0.3*C6)</f>
        <v>1173.0420000000001</v>
      </c>
      <c r="D18" s="63">
        <f t="shared" si="0"/>
        <v>1290.3462000000002</v>
      </c>
      <c r="E18" s="64">
        <f t="shared" si="1"/>
        <v>1524.9546000000003</v>
      </c>
      <c r="F18" s="64">
        <f t="shared" si="2"/>
        <v>1759.5630000000001</v>
      </c>
      <c r="G18" s="63">
        <f t="shared" si="3"/>
        <v>2346.0840000000003</v>
      </c>
    </row>
    <row r="19" spans="1:7" x14ac:dyDescent="0.25">
      <c r="A19" s="145"/>
      <c r="B19" s="62" t="s">
        <v>64</v>
      </c>
      <c r="C19" s="63">
        <f>C18+(0.3*C6)</f>
        <v>1368.5490000000002</v>
      </c>
      <c r="D19" s="63">
        <f t="shared" si="0"/>
        <v>1505.4039000000002</v>
      </c>
      <c r="E19" s="64">
        <f t="shared" si="1"/>
        <v>1779.1137000000003</v>
      </c>
      <c r="F19" s="64">
        <f t="shared" si="2"/>
        <v>2052.8235000000004</v>
      </c>
      <c r="G19" s="63">
        <f t="shared" si="3"/>
        <v>2737.0980000000004</v>
      </c>
    </row>
    <row r="20" spans="1:7" x14ac:dyDescent="0.25">
      <c r="A20" s="145"/>
      <c r="B20" s="62" t="s">
        <v>66</v>
      </c>
      <c r="C20" s="63">
        <f t="shared" ref="C20:C27" si="5">C19+$C$28</f>
        <v>1629.2250000000004</v>
      </c>
      <c r="D20" s="63">
        <f t="shared" si="0"/>
        <v>1792.1475000000005</v>
      </c>
      <c r="E20" s="64">
        <f t="shared" si="1"/>
        <v>2117.9925000000007</v>
      </c>
      <c r="F20" s="64">
        <f t="shared" si="2"/>
        <v>2443.8375000000005</v>
      </c>
      <c r="G20" s="63">
        <f t="shared" si="3"/>
        <v>3258.4500000000007</v>
      </c>
    </row>
    <row r="21" spans="1:7" x14ac:dyDescent="0.25">
      <c r="A21" s="145"/>
      <c r="B21" s="62" t="s">
        <v>68</v>
      </c>
      <c r="C21" s="63">
        <f t="shared" si="5"/>
        <v>1889.9010000000003</v>
      </c>
      <c r="D21" s="63">
        <f t="shared" si="0"/>
        <v>2078.8911000000003</v>
      </c>
      <c r="E21" s="64">
        <f t="shared" si="1"/>
        <v>2456.8713000000002</v>
      </c>
      <c r="F21" s="64">
        <f t="shared" si="2"/>
        <v>2834.8515000000007</v>
      </c>
      <c r="G21" s="63">
        <f t="shared" si="3"/>
        <v>3779.8020000000006</v>
      </c>
    </row>
    <row r="22" spans="1:7" x14ac:dyDescent="0.25">
      <c r="A22" s="145"/>
      <c r="B22" s="62" t="s">
        <v>70</v>
      </c>
      <c r="C22" s="63">
        <f t="shared" si="5"/>
        <v>2150.5770000000002</v>
      </c>
      <c r="D22" s="63">
        <f t="shared" si="0"/>
        <v>2365.6347000000005</v>
      </c>
      <c r="E22" s="64">
        <f t="shared" si="1"/>
        <v>2795.7501000000002</v>
      </c>
      <c r="F22" s="64">
        <f t="shared" si="2"/>
        <v>3225.8655000000003</v>
      </c>
      <c r="G22" s="63">
        <f t="shared" si="3"/>
        <v>4301.1540000000005</v>
      </c>
    </row>
    <row r="23" spans="1:7" x14ac:dyDescent="0.25">
      <c r="A23" s="145"/>
      <c r="B23" s="62" t="s">
        <v>72</v>
      </c>
      <c r="C23" s="63">
        <f t="shared" si="5"/>
        <v>2411.2530000000002</v>
      </c>
      <c r="D23" s="63">
        <f t="shared" si="0"/>
        <v>2652.3783000000003</v>
      </c>
      <c r="E23" s="64">
        <f t="shared" si="1"/>
        <v>3134.6289000000002</v>
      </c>
      <c r="F23" s="64">
        <f t="shared" si="2"/>
        <v>3616.8795</v>
      </c>
      <c r="G23" s="63">
        <f t="shared" si="3"/>
        <v>4822.5060000000003</v>
      </c>
    </row>
    <row r="24" spans="1:7" x14ac:dyDescent="0.25">
      <c r="A24" s="145"/>
      <c r="B24" s="62" t="s">
        <v>73</v>
      </c>
      <c r="C24" s="63">
        <f t="shared" si="5"/>
        <v>2671.9290000000001</v>
      </c>
      <c r="D24" s="63">
        <f t="shared" si="0"/>
        <v>2939.1219000000006</v>
      </c>
      <c r="E24" s="64">
        <f t="shared" si="1"/>
        <v>3473.5077000000001</v>
      </c>
      <c r="F24" s="64">
        <f t="shared" si="2"/>
        <v>4007.8935000000001</v>
      </c>
      <c r="G24" s="63">
        <f t="shared" si="3"/>
        <v>5343.8580000000002</v>
      </c>
    </row>
    <row r="25" spans="1:7" x14ac:dyDescent="0.25">
      <c r="A25" s="145"/>
      <c r="B25" s="62" t="s">
        <v>75</v>
      </c>
      <c r="C25" s="63">
        <f t="shared" si="5"/>
        <v>2932.605</v>
      </c>
      <c r="D25" s="63">
        <f t="shared" si="0"/>
        <v>3225.8655000000003</v>
      </c>
      <c r="E25" s="64">
        <f t="shared" si="1"/>
        <v>3812.3865000000001</v>
      </c>
      <c r="F25" s="64">
        <f t="shared" si="2"/>
        <v>4398.9075000000003</v>
      </c>
      <c r="G25" s="63">
        <f t="shared" si="3"/>
        <v>5865.21</v>
      </c>
    </row>
    <row r="26" spans="1:7" x14ac:dyDescent="0.25">
      <c r="A26" s="145"/>
      <c r="B26" s="62" t="s">
        <v>76</v>
      </c>
      <c r="C26" s="63">
        <f t="shared" si="5"/>
        <v>3193.2809999999999</v>
      </c>
      <c r="D26" s="63">
        <f t="shared" si="0"/>
        <v>3512.6091000000001</v>
      </c>
      <c r="E26" s="64">
        <f t="shared" si="1"/>
        <v>4151.2653</v>
      </c>
      <c r="F26" s="64">
        <f t="shared" si="2"/>
        <v>4789.9215000000004</v>
      </c>
      <c r="G26" s="63">
        <f t="shared" si="3"/>
        <v>6386.5619999999999</v>
      </c>
    </row>
    <row r="27" spans="1:7" x14ac:dyDescent="0.25">
      <c r="A27" s="145"/>
      <c r="B27" s="62" t="s">
        <v>63</v>
      </c>
      <c r="C27" s="63">
        <f t="shared" si="5"/>
        <v>3453.9569999999999</v>
      </c>
      <c r="D27" s="63">
        <f t="shared" si="0"/>
        <v>3799.3527000000004</v>
      </c>
      <c r="E27" s="64">
        <f t="shared" si="1"/>
        <v>4490.1441000000004</v>
      </c>
      <c r="F27" s="64">
        <f t="shared" si="2"/>
        <v>5180.9354999999996</v>
      </c>
      <c r="G27" s="63">
        <f t="shared" si="3"/>
        <v>6907.9139999999998</v>
      </c>
    </row>
    <row r="28" spans="1:7" ht="41.4" x14ac:dyDescent="0.25">
      <c r="A28" s="145"/>
      <c r="B28" s="65" t="s">
        <v>118</v>
      </c>
      <c r="C28" s="66">
        <f>C6*0.4</f>
        <v>260.67600000000004</v>
      </c>
      <c r="D28" s="66">
        <f t="shared" si="0"/>
        <v>286.74360000000007</v>
      </c>
      <c r="E28" s="67">
        <f t="shared" si="1"/>
        <v>338.87880000000007</v>
      </c>
      <c r="F28" s="67">
        <f t="shared" si="2"/>
        <v>391.01400000000007</v>
      </c>
      <c r="G28" s="66">
        <f t="shared" si="3"/>
        <v>521.35200000000009</v>
      </c>
    </row>
  </sheetData>
  <sheetProtection selectLockedCells="1" selectUnlockedCells="1"/>
  <mergeCells count="2">
    <mergeCell ref="A5:B5"/>
    <mergeCell ref="A6:A28"/>
  </mergeCells>
  <pageMargins left="0.78749999999999998" right="0.78749999999999998" top="0.98402777777777795" bottom="0.98402777777777795" header="0.51180555555555496" footer="0.51180555555555496"/>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4:U34"/>
  <sheetViews>
    <sheetView showOutlineSymbols="0" zoomScaleNormal="100" workbookViewId="0">
      <selection activeCell="F5" sqref="F5"/>
    </sheetView>
  </sheetViews>
  <sheetFormatPr baseColWidth="10" defaultColWidth="10.77734375" defaultRowHeight="13.2" x14ac:dyDescent="0.25"/>
  <cols>
    <col min="1" max="1" width="21.21875" customWidth="1"/>
    <col min="2" max="9" width="17.44140625" customWidth="1"/>
  </cols>
  <sheetData>
    <row r="4" spans="1:21" ht="17.399999999999999" x14ac:dyDescent="0.3">
      <c r="A4" s="54" t="s">
        <v>134</v>
      </c>
    </row>
    <row r="5" spans="1:21" ht="17.399999999999999" x14ac:dyDescent="0.3">
      <c r="A5" s="54" t="s">
        <v>119</v>
      </c>
    </row>
    <row r="7" spans="1:21" ht="13.8" thickBot="1" x14ac:dyDescent="0.3"/>
    <row r="8" spans="1:21" ht="45.75" customHeight="1" thickBot="1" x14ac:dyDescent="0.3">
      <c r="A8" s="68" t="s">
        <v>120</v>
      </c>
      <c r="B8" s="68" t="s">
        <v>121</v>
      </c>
      <c r="C8" s="146" t="s">
        <v>122</v>
      </c>
      <c r="D8" s="147" t="s">
        <v>123</v>
      </c>
      <c r="E8" s="147" t="s">
        <v>124</v>
      </c>
      <c r="F8" s="147" t="s">
        <v>125</v>
      </c>
      <c r="G8" s="147" t="s">
        <v>126</v>
      </c>
      <c r="H8" s="146" t="s">
        <v>127</v>
      </c>
      <c r="I8" s="146" t="s">
        <v>128</v>
      </c>
      <c r="U8" s="69"/>
    </row>
    <row r="9" spans="1:21" ht="42.6" thickTop="1" thickBot="1" x14ac:dyDescent="0.3">
      <c r="A9" s="68" t="s">
        <v>120</v>
      </c>
      <c r="B9" s="68" t="s">
        <v>121</v>
      </c>
      <c r="C9" s="146"/>
      <c r="D9" s="147"/>
      <c r="E9" s="147"/>
      <c r="F9" s="147"/>
      <c r="G9" s="147"/>
      <c r="H9" s="146"/>
      <c r="I9" s="146"/>
      <c r="U9" s="69"/>
    </row>
    <row r="10" spans="1:21" ht="15.75" customHeight="1" thickTop="1" x14ac:dyDescent="0.25">
      <c r="A10" s="70" t="s">
        <v>7</v>
      </c>
      <c r="B10" s="70">
        <v>266</v>
      </c>
      <c r="C10" s="70">
        <v>52</v>
      </c>
      <c r="D10" s="70">
        <v>17</v>
      </c>
      <c r="E10" s="70">
        <v>36</v>
      </c>
      <c r="F10" s="70">
        <v>67</v>
      </c>
      <c r="G10" s="70">
        <v>64</v>
      </c>
      <c r="H10" s="70">
        <v>15</v>
      </c>
      <c r="I10" s="70">
        <v>14</v>
      </c>
      <c r="U10" s="69"/>
    </row>
    <row r="11" spans="1:21" ht="13.8" x14ac:dyDescent="0.25">
      <c r="A11" s="70" t="s">
        <v>49</v>
      </c>
      <c r="B11" s="70">
        <v>308</v>
      </c>
      <c r="C11" s="70">
        <v>58</v>
      </c>
      <c r="D11" s="70">
        <v>28</v>
      </c>
      <c r="E11" s="70">
        <v>46</v>
      </c>
      <c r="F11" s="70">
        <v>75</v>
      </c>
      <c r="G11" s="70">
        <v>70</v>
      </c>
      <c r="H11" s="70">
        <v>15</v>
      </c>
      <c r="I11" s="70">
        <v>14</v>
      </c>
      <c r="U11" s="69"/>
    </row>
    <row r="12" spans="1:21" ht="13.8" x14ac:dyDescent="0.25">
      <c r="A12" s="70" t="s">
        <v>50</v>
      </c>
      <c r="B12" s="70">
        <v>809</v>
      </c>
      <c r="C12" s="70">
        <v>113</v>
      </c>
      <c r="D12" s="70">
        <v>143</v>
      </c>
      <c r="E12" s="70">
        <v>114</v>
      </c>
      <c r="F12" s="70">
        <v>284</v>
      </c>
      <c r="G12" s="70">
        <v>111</v>
      </c>
      <c r="H12" s="70">
        <v>15</v>
      </c>
      <c r="I12" s="70">
        <v>29</v>
      </c>
      <c r="U12" s="69"/>
    </row>
    <row r="13" spans="1:21" ht="13.8" x14ac:dyDescent="0.25">
      <c r="A13" s="70" t="s">
        <v>51</v>
      </c>
      <c r="B13" s="70">
        <v>357</v>
      </c>
      <c r="C13" s="70">
        <v>64</v>
      </c>
      <c r="D13" s="70">
        <v>41</v>
      </c>
      <c r="E13" s="70">
        <v>51</v>
      </c>
      <c r="F13" s="70">
        <v>90</v>
      </c>
      <c r="G13" s="70">
        <v>76</v>
      </c>
      <c r="H13" s="70">
        <v>15</v>
      </c>
      <c r="I13" s="70">
        <v>19</v>
      </c>
      <c r="U13" s="69"/>
    </row>
    <row r="14" spans="1:21" ht="13.8" x14ac:dyDescent="0.25">
      <c r="A14" s="70" t="s">
        <v>117</v>
      </c>
      <c r="B14" s="70">
        <v>414</v>
      </c>
      <c r="C14" s="70">
        <v>70</v>
      </c>
      <c r="D14" s="70">
        <v>52</v>
      </c>
      <c r="E14" s="70">
        <v>58</v>
      </c>
      <c r="F14" s="70">
        <v>114</v>
      </c>
      <c r="G14" s="70">
        <v>81</v>
      </c>
      <c r="H14" s="70">
        <v>15</v>
      </c>
      <c r="I14" s="70">
        <v>23</v>
      </c>
      <c r="U14" s="69"/>
    </row>
    <row r="15" spans="1:21" ht="16.5" customHeight="1" x14ac:dyDescent="0.25">
      <c r="A15" s="70" t="s">
        <v>52</v>
      </c>
      <c r="B15" s="70">
        <v>474</v>
      </c>
      <c r="C15" s="70">
        <v>76</v>
      </c>
      <c r="D15" s="70">
        <v>67</v>
      </c>
      <c r="E15" s="70">
        <v>67</v>
      </c>
      <c r="F15" s="70">
        <v>140</v>
      </c>
      <c r="G15" s="70">
        <v>85</v>
      </c>
      <c r="H15" s="70">
        <v>15</v>
      </c>
      <c r="I15" s="70">
        <v>23</v>
      </c>
      <c r="U15" s="69"/>
    </row>
    <row r="16" spans="1:21" ht="16.5" customHeight="1" x14ac:dyDescent="0.25">
      <c r="A16" s="70" t="s">
        <v>53</v>
      </c>
      <c r="B16" s="70">
        <v>534</v>
      </c>
      <c r="C16" s="70">
        <v>82</v>
      </c>
      <c r="D16" s="70">
        <v>80</v>
      </c>
      <c r="E16" s="70">
        <v>74</v>
      </c>
      <c r="F16" s="70">
        <v>164</v>
      </c>
      <c r="G16" s="70">
        <v>90</v>
      </c>
      <c r="H16" s="70">
        <v>15</v>
      </c>
      <c r="I16" s="70">
        <v>29</v>
      </c>
      <c r="U16" s="69"/>
    </row>
    <row r="17" spans="1:21" ht="13.8" x14ac:dyDescent="0.25">
      <c r="A17" s="70" t="s">
        <v>54</v>
      </c>
      <c r="B17" s="70">
        <v>588</v>
      </c>
      <c r="C17" s="70">
        <v>88</v>
      </c>
      <c r="D17" s="70">
        <v>91</v>
      </c>
      <c r="E17" s="70">
        <v>83</v>
      </c>
      <c r="F17" s="70">
        <v>187</v>
      </c>
      <c r="G17" s="70">
        <v>95</v>
      </c>
      <c r="H17" s="70">
        <v>15</v>
      </c>
      <c r="I17" s="70">
        <v>29</v>
      </c>
      <c r="U17" s="69"/>
    </row>
    <row r="18" spans="1:21" ht="13.8" x14ac:dyDescent="0.25">
      <c r="A18" s="70" t="s">
        <v>55</v>
      </c>
      <c r="B18" s="70">
        <v>642</v>
      </c>
      <c r="C18" s="70">
        <v>94</v>
      </c>
      <c r="D18" s="70">
        <v>104</v>
      </c>
      <c r="E18" s="70">
        <v>91</v>
      </c>
      <c r="F18" s="70">
        <v>211</v>
      </c>
      <c r="G18" s="70">
        <v>98</v>
      </c>
      <c r="H18" s="70">
        <v>15</v>
      </c>
      <c r="I18" s="70">
        <v>29</v>
      </c>
      <c r="U18" s="69"/>
    </row>
    <row r="19" spans="1:21" ht="13.8" x14ac:dyDescent="0.25">
      <c r="A19" s="70" t="s">
        <v>56</v>
      </c>
      <c r="B19" s="70">
        <v>699</v>
      </c>
      <c r="C19" s="70">
        <v>101</v>
      </c>
      <c r="D19" s="70">
        <v>119</v>
      </c>
      <c r="E19" s="70">
        <v>98</v>
      </c>
      <c r="F19" s="70">
        <v>235</v>
      </c>
      <c r="G19" s="70">
        <v>102</v>
      </c>
      <c r="H19" s="70">
        <v>15</v>
      </c>
      <c r="I19" s="70">
        <v>29</v>
      </c>
      <c r="U19" s="69"/>
    </row>
    <row r="20" spans="1:21" ht="13.8" x14ac:dyDescent="0.25">
      <c r="A20" s="70" t="s">
        <v>58</v>
      </c>
      <c r="B20" s="70">
        <v>755</v>
      </c>
      <c r="C20" s="70">
        <v>107</v>
      </c>
      <c r="D20" s="70">
        <v>130</v>
      </c>
      <c r="E20" s="70">
        <v>107</v>
      </c>
      <c r="F20" s="70">
        <v>260</v>
      </c>
      <c r="G20" s="70">
        <v>107</v>
      </c>
      <c r="H20" s="70">
        <v>15</v>
      </c>
      <c r="I20" s="70">
        <v>29</v>
      </c>
      <c r="U20" s="69"/>
    </row>
    <row r="21" spans="1:21" ht="13.8" x14ac:dyDescent="0.25">
      <c r="A21" s="70" t="s">
        <v>60</v>
      </c>
      <c r="B21" s="70">
        <v>301</v>
      </c>
      <c r="C21" s="70">
        <v>52</v>
      </c>
      <c r="D21" s="70">
        <v>28</v>
      </c>
      <c r="E21" s="70">
        <v>46</v>
      </c>
      <c r="F21" s="70">
        <v>75</v>
      </c>
      <c r="G21" s="70">
        <v>70</v>
      </c>
      <c r="H21" s="70">
        <v>15</v>
      </c>
      <c r="I21" s="70">
        <v>14</v>
      </c>
      <c r="U21" s="69"/>
    </row>
    <row r="22" spans="1:21" ht="13.8" x14ac:dyDescent="0.25">
      <c r="A22" s="70" t="s">
        <v>62</v>
      </c>
      <c r="B22" s="70">
        <v>347</v>
      </c>
      <c r="C22" s="70">
        <v>58</v>
      </c>
      <c r="D22" s="70">
        <v>41</v>
      </c>
      <c r="E22" s="70">
        <v>51</v>
      </c>
      <c r="F22" s="70">
        <v>90</v>
      </c>
      <c r="G22" s="70">
        <v>76</v>
      </c>
      <c r="H22" s="70">
        <v>15</v>
      </c>
      <c r="I22" s="70">
        <v>14</v>
      </c>
      <c r="U22" s="69"/>
    </row>
    <row r="23" spans="1:21" ht="13.8" x14ac:dyDescent="0.25">
      <c r="A23" s="70" t="s">
        <v>63</v>
      </c>
      <c r="B23" s="70">
        <v>860</v>
      </c>
      <c r="C23" s="70">
        <v>113</v>
      </c>
      <c r="D23" s="70">
        <v>157</v>
      </c>
      <c r="E23" s="70">
        <v>123</v>
      </c>
      <c r="F23" s="70">
        <v>308</v>
      </c>
      <c r="G23" s="70">
        <v>116</v>
      </c>
      <c r="H23" s="70">
        <v>15</v>
      </c>
      <c r="I23" s="70">
        <v>29</v>
      </c>
      <c r="U23" s="69"/>
    </row>
    <row r="24" spans="1:21" ht="13.8" x14ac:dyDescent="0.25">
      <c r="A24" s="70" t="s">
        <v>64</v>
      </c>
      <c r="B24" s="70">
        <v>403</v>
      </c>
      <c r="C24" s="70">
        <v>64</v>
      </c>
      <c r="D24" s="70">
        <v>52</v>
      </c>
      <c r="E24" s="70">
        <v>58</v>
      </c>
      <c r="F24" s="70">
        <v>114</v>
      </c>
      <c r="G24" s="70">
        <v>81</v>
      </c>
      <c r="H24" s="70">
        <v>15</v>
      </c>
      <c r="I24" s="70">
        <v>19</v>
      </c>
      <c r="U24" s="69"/>
    </row>
    <row r="25" spans="1:21" ht="13.8" x14ac:dyDescent="0.25">
      <c r="A25" s="70" t="s">
        <v>66</v>
      </c>
      <c r="B25" s="70">
        <v>468</v>
      </c>
      <c r="C25" s="70">
        <v>70</v>
      </c>
      <c r="D25" s="70">
        <v>67</v>
      </c>
      <c r="E25" s="70">
        <v>67</v>
      </c>
      <c r="F25" s="70">
        <v>140</v>
      </c>
      <c r="G25" s="70">
        <v>85</v>
      </c>
      <c r="H25" s="70">
        <v>15</v>
      </c>
      <c r="I25" s="70">
        <v>23</v>
      </c>
      <c r="U25" s="69"/>
    </row>
    <row r="26" spans="1:21" ht="13.8" x14ac:dyDescent="0.25">
      <c r="A26" s="70" t="s">
        <v>68</v>
      </c>
      <c r="B26" s="70">
        <v>523</v>
      </c>
      <c r="C26" s="70">
        <v>76</v>
      </c>
      <c r="D26" s="70">
        <v>80</v>
      </c>
      <c r="E26" s="70">
        <v>74</v>
      </c>
      <c r="F26" s="70">
        <v>164</v>
      </c>
      <c r="G26" s="70">
        <v>90</v>
      </c>
      <c r="H26" s="70">
        <v>15</v>
      </c>
      <c r="I26" s="70">
        <v>23</v>
      </c>
      <c r="U26" s="69"/>
    </row>
    <row r="27" spans="1:21" ht="13.8" x14ac:dyDescent="0.25">
      <c r="A27" s="70" t="s">
        <v>70</v>
      </c>
      <c r="B27" s="70">
        <v>582</v>
      </c>
      <c r="C27" s="70">
        <v>82</v>
      </c>
      <c r="D27" s="70">
        <v>91</v>
      </c>
      <c r="E27" s="70">
        <v>83</v>
      </c>
      <c r="F27" s="70">
        <v>187</v>
      </c>
      <c r="G27" s="70">
        <v>95</v>
      </c>
      <c r="H27" s="70">
        <v>15</v>
      </c>
      <c r="I27" s="70">
        <v>29</v>
      </c>
      <c r="U27" s="69"/>
    </row>
    <row r="28" spans="1:21" ht="13.8" x14ac:dyDescent="0.25">
      <c r="A28" s="70" t="s">
        <v>72</v>
      </c>
      <c r="B28" s="70">
        <v>636</v>
      </c>
      <c r="C28" s="70">
        <v>88</v>
      </c>
      <c r="D28" s="70">
        <v>104</v>
      </c>
      <c r="E28" s="70">
        <v>91</v>
      </c>
      <c r="F28" s="70">
        <v>211</v>
      </c>
      <c r="G28" s="70">
        <v>98</v>
      </c>
      <c r="H28" s="70">
        <v>15</v>
      </c>
      <c r="I28" s="70">
        <v>29</v>
      </c>
      <c r="U28" s="69"/>
    </row>
    <row r="29" spans="1:21" ht="13.8" x14ac:dyDescent="0.25">
      <c r="A29" s="70" t="s">
        <v>73</v>
      </c>
      <c r="B29" s="70">
        <v>693</v>
      </c>
      <c r="C29" s="70">
        <v>94</v>
      </c>
      <c r="D29" s="70">
        <v>119</v>
      </c>
      <c r="E29" s="70">
        <v>98</v>
      </c>
      <c r="F29" s="70">
        <v>235</v>
      </c>
      <c r="G29" s="70">
        <v>102</v>
      </c>
      <c r="H29" s="70">
        <v>15</v>
      </c>
      <c r="I29" s="70">
        <v>29</v>
      </c>
      <c r="U29" s="69"/>
    </row>
    <row r="30" spans="1:21" ht="13.8" x14ac:dyDescent="0.25">
      <c r="A30" s="70" t="s">
        <v>75</v>
      </c>
      <c r="B30" s="70">
        <v>749</v>
      </c>
      <c r="C30" s="70">
        <v>101</v>
      </c>
      <c r="D30" s="70">
        <v>130</v>
      </c>
      <c r="E30" s="70">
        <v>107</v>
      </c>
      <c r="F30" s="70">
        <v>260</v>
      </c>
      <c r="G30" s="70">
        <v>107</v>
      </c>
      <c r="H30" s="70">
        <v>15</v>
      </c>
      <c r="I30" s="70">
        <v>29</v>
      </c>
      <c r="U30" s="69"/>
    </row>
    <row r="31" spans="1:21" ht="13.8" x14ac:dyDescent="0.25">
      <c r="A31" s="70" t="s">
        <v>76</v>
      </c>
      <c r="B31" s="70">
        <v>803</v>
      </c>
      <c r="C31" s="70">
        <v>107</v>
      </c>
      <c r="D31" s="70">
        <v>143</v>
      </c>
      <c r="E31" s="70">
        <v>114</v>
      </c>
      <c r="F31" s="70">
        <v>284</v>
      </c>
      <c r="G31" s="70">
        <v>111</v>
      </c>
      <c r="H31" s="70">
        <v>15</v>
      </c>
      <c r="I31" s="70">
        <v>29</v>
      </c>
      <c r="U31" s="69"/>
    </row>
    <row r="32" spans="1:21" ht="14.4" thickBot="1" x14ac:dyDescent="0.3">
      <c r="A32" s="71"/>
      <c r="B32" s="71" t="s">
        <v>129</v>
      </c>
      <c r="C32" s="71" t="s">
        <v>130</v>
      </c>
      <c r="D32" s="72" t="s">
        <v>131</v>
      </c>
      <c r="E32" s="72" t="s">
        <v>132</v>
      </c>
      <c r="F32" s="72" t="s">
        <v>133</v>
      </c>
      <c r="G32" s="72" t="s">
        <v>133</v>
      </c>
      <c r="H32" s="71"/>
      <c r="I32" s="71"/>
      <c r="U32" s="69"/>
    </row>
    <row r="33" spans="21:21" x14ac:dyDescent="0.25">
      <c r="U33" s="69"/>
    </row>
    <row r="34" spans="21:21" x14ac:dyDescent="0.25">
      <c r="U34" s="69"/>
    </row>
  </sheetData>
  <sheetProtection selectLockedCells="1" selectUnlockedCells="1"/>
  <mergeCells count="7">
    <mergeCell ref="H8:H9"/>
    <mergeCell ref="I8:I9"/>
    <mergeCell ref="C8:C9"/>
    <mergeCell ref="D8:D9"/>
    <mergeCell ref="E8:E9"/>
    <mergeCell ref="F8:F9"/>
    <mergeCell ref="G8:G9"/>
  </mergeCells>
  <pageMargins left="0.78749999999999998" right="0.78749999999999998" top="0.98402777777777795" bottom="0.98402777777777795" header="0.51180555555555496" footer="0.51180555555555496"/>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z n q e X L B c x g a m A A A A 9 g A A A B I A H A B D b 2 5 m a W c v U G F j a 2 F n Z S 5 4 b W w g o h g A K K A U A A A A A A A A A A A A A A A A A A A A A A A A A A A A e 7 9 7 v 4 1 9 R W 6 O Q l l q U X F m f p 6 t k q G e g Z J C a l 5 y f k p m X r q t U m l J m q 6 F k r 2 d T U B i c n Z i e q o C U H F e s V V F c Y q t U k Z J S Y G V v n 5 5 e b l e u b F e f l G 6 v p G B g a F + h K 9 P c H J G a m 6 i E l x x J m H F u p l 5 x S W J e c m p S n Y 2 Y R D H 2 B n p G Z o C s b m Z n o G N P k z Q x j c z D 6 H A C O h e k C y S o I 1 z a U 5 J a V G q X V q R r l u Q j T 6 M a 6 M P 9 Y M d A F B L A w Q U A A I A C A D O e p 5 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n q e X C i K R 7 g O A A A A E Q A A A B M A H A B G b 3 J t d W x h c y 9 T Z W N 0 a W 9 u M S 5 t I K I Y A C i g F A A A A A A A A A A A A A A A A A A A A A A A A A A A A C t O T S 7 J z M 9 T C I b Q h t Y A U E s B A i 0 A F A A C A A g A z n q e X L B c x g a m A A A A 9 g A A A B I A A A A A A A A A A A A A A A A A A A A A A E N v b m Z p Z y 9 Q Y W N r Y W d l L n h t b F B L A Q I t A B Q A A g A I A M 5 6 n l w P y u m r p A A A A O k A A A A T A A A A A A A A A A A A A A A A A P I A A A B b Q 2 9 u d G V u d F 9 U e X B l c 1 0 u e G 1 s U E s B A i 0 A F A A C A A g A z n q e 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1 Z 5 n l v l G V L h X j W l Q D X U 6 U A A A A A A g A A A A A A E G Y A A A A B A A A g A A A A 8 0 X Y Z b e 4 S / j I k 5 s N h Y S o O i u + j a c 2 b d I D E l d P U F n F I 1 M A A A A A D o A A A A A C A A A g A A A A 7 n 4 J Q R y F t X 6 k J H a J 1 0 k T e G 9 J J H b + M 9 g r 2 Z s L Q z 9 g x d J Q A A A A R C K L L w i 8 Z W 2 2 V 8 z R u Z U f 2 x W u g / S 2 D 3 A I I P 3 j Z c / D H 5 h U Q Z S f X w Y w f x Y S l S o W H d L 8 Z l d p S W m Q l k 7 9 1 3 T j Q e v 3 a H H V 4 1 H j C + z / 2 w A W d V e Q z 8 d A A A A A a t t s 2 c v f v W 5 P X C k 4 8 5 z J D D J K J 8 H P v T Z 3 C 9 0 V N f Y p I E n t 2 + 7 4 c Q l R 1 l o e S f D u m t l b E n 0 6 I j p A e 3 7 s i P 3 d q 0 7 + u g = = < / D a t a M a s h u p > 
</file>

<file path=customXml/itemProps1.xml><?xml version="1.0" encoding="utf-8"?>
<ds:datastoreItem xmlns:ds="http://schemas.openxmlformats.org/officeDocument/2006/customXml" ds:itemID="{C672EC0B-4C78-47DF-838B-C5802534B4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CALCULETTE FSL</vt:lpstr>
      <vt:lpstr>Barème RSA</vt:lpstr>
      <vt:lpstr>Barème Charges</vt:lpstr>
      <vt:lpstr>'CALCULETTE FSL'!Zone_d_impression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GIRARD Emmanuelle</dc:creator>
  <dc:description/>
  <cp:lastModifiedBy>JAKUBOWSKI Laurent</cp:lastModifiedBy>
  <cp:revision>1</cp:revision>
  <dcterms:created xsi:type="dcterms:W3CDTF">2022-08-09T11:14:37Z</dcterms:created>
  <dcterms:modified xsi:type="dcterms:W3CDTF">2026-05-12T07:08:10Z</dcterms:modified>
  <dc:language>fr-FR</dc:language>
</cp:coreProperties>
</file>